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3.xml" ContentType="application/vnd.openxmlformats-officedocument.spreadsheetml.comments+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ejenn\Desktop\Personal\WES Board\2024 Bond Measure E\"/>
    </mc:Choice>
  </mc:AlternateContent>
  <xr:revisionPtr revIDLastSave="0" documentId="13_ncr:1_{06E67564-33EE-43CA-A088-95389300D5F9}" xr6:coauthVersionLast="47" xr6:coauthVersionMax="47" xr10:uidLastSave="{00000000-0000-0000-0000-000000000000}"/>
  <bookViews>
    <workbookView xWindow="-108" yWindow="-108" windowWidth="23256" windowHeight="12576" tabRatio="794" firstSheet="1" activeTab="1" xr2:uid="{7D8BE0FE-7E46-4F85-8A5F-3242DB717813}"/>
  </bookViews>
  <sheets>
    <sheet name="E and D Summary" sheetId="19" r:id="rId1"/>
    <sheet name="Priorities Summary" sheetId="20" r:id="rId2"/>
    <sheet name="Martinez addtl" sheetId="21" r:id="rId3"/>
    <sheet name="Itemized List update " sheetId="16" r:id="rId4"/>
    <sheet name="Ext Build Up Pivot" sheetId="23" r:id="rId5"/>
    <sheet name="Carpet-VCT Analysis" sheetId="25" r:id="rId6"/>
    <sheet name="Int Mod Pivot" sheetId="24" r:id="rId7"/>
    <sheet name="R&amp;R Renovations update" sheetId="15" r:id="rId8"/>
    <sheet name="Ext Pivot" sheetId="17" r:id="rId9"/>
    <sheet name="Technology Upgrades" sheetId="11" r:id="rId10"/>
    <sheet name="Int Pivot" sheetId="18" r:id="rId11"/>
    <sheet name="HVAC Pivot" sheetId="22" r:id="rId12"/>
    <sheet name="Creek Stabilization" sheetId="4" r:id="rId13"/>
    <sheet name="Replace Kinder.TK" sheetId="7" r:id="rId14"/>
    <sheet name="Amphiteatre Repairs and Replace" sheetId="12" r:id="rId15"/>
  </sheets>
  <definedNames>
    <definedName name="_xlnm.Print_Area" localSheetId="0">'E and D Summary'!$A$1:$F$41</definedName>
    <definedName name="_xlnm.Print_Area" localSheetId="1">'Priorities Summary'!$A$1:$H$67</definedName>
  </definedNames>
  <calcPr calcId="191029"/>
  <pivotCaches>
    <pivotCache cacheId="36" r:id="rId16"/>
    <pivotCache cacheId="40" r:id="rId17"/>
    <pivotCache cacheId="44" r:id="rId18"/>
    <pivotCache cacheId="51" r:id="rId19"/>
    <pivotCache cacheId="65" r:id="rId2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16" i="20" l="1"/>
  <c r="G16" i="20"/>
  <c r="F16" i="20"/>
  <c r="F20" i="15"/>
  <c r="H13" i="20"/>
  <c r="F13" i="20"/>
  <c r="H12" i="20"/>
  <c r="G12" i="20"/>
  <c r="H23" i="20"/>
  <c r="G23" i="20"/>
  <c r="F23" i="20"/>
  <c r="H21" i="20"/>
  <c r="G21" i="20"/>
  <c r="F21" i="20"/>
  <c r="F6" i="25"/>
  <c r="G6" i="25"/>
  <c r="F5" i="25"/>
  <c r="E4" i="25"/>
  <c r="F36" i="20"/>
  <c r="H19" i="15"/>
  <c r="F11" i="20" s="1"/>
  <c r="H54" i="20"/>
  <c r="G54" i="20"/>
  <c r="F14" i="20"/>
  <c r="F26" i="20"/>
  <c r="H44" i="20"/>
  <c r="E50" i="20"/>
  <c r="E53" i="20"/>
  <c r="F53" i="20" s="1"/>
  <c r="E52" i="20"/>
  <c r="F52" i="20" s="1"/>
  <c r="E51" i="20"/>
  <c r="F51" i="20" s="1"/>
  <c r="G25" i="20"/>
  <c r="G24" i="20"/>
  <c r="G22" i="20"/>
  <c r="G35" i="20"/>
  <c r="G34" i="20"/>
  <c r="G39" i="20"/>
  <c r="G33" i="20"/>
  <c r="G32" i="20"/>
  <c r="H12" i="15"/>
  <c r="G9" i="20"/>
  <c r="F37" i="20"/>
  <c r="F44" i="20" l="1"/>
  <c r="G9" i="22"/>
  <c r="F9" i="22"/>
  <c r="D34" i="21"/>
  <c r="D33" i="21"/>
  <c r="D32" i="21"/>
  <c r="D31" i="21"/>
  <c r="F50" i="20"/>
  <c r="H5" i="20"/>
  <c r="G5" i="20"/>
  <c r="E48" i="20"/>
  <c r="F9" i="20"/>
  <c r="E38" i="20"/>
  <c r="G38" i="20" s="1"/>
  <c r="G44" i="20" s="1"/>
  <c r="E4" i="20"/>
  <c r="E5" i="20" s="1"/>
  <c r="E32" i="19"/>
  <c r="E27" i="19"/>
  <c r="E19" i="19"/>
  <c r="E7" i="19"/>
  <c r="D30" i="19"/>
  <c r="E9" i="19"/>
  <c r="D23" i="19"/>
  <c r="D8" i="19"/>
  <c r="D9" i="19" s="1"/>
  <c r="F9" i="15"/>
  <c r="F8" i="15"/>
  <c r="F7" i="15"/>
  <c r="F6" i="15"/>
  <c r="K6" i="15" s="1"/>
  <c r="F5" i="15"/>
  <c r="K5" i="15" s="1"/>
  <c r="F4" i="15"/>
  <c r="K4" i="15" s="1"/>
  <c r="F34" i="15"/>
  <c r="E39" i="20" s="1"/>
  <c r="F30" i="15"/>
  <c r="F28" i="15"/>
  <c r="F27" i="15"/>
  <c r="F26" i="15"/>
  <c r="F25" i="15"/>
  <c r="F24" i="15"/>
  <c r="F23" i="15"/>
  <c r="D31" i="19" s="1"/>
  <c r="F21" i="15"/>
  <c r="F19" i="15"/>
  <c r="F18" i="15"/>
  <c r="K18" i="15" s="1"/>
  <c r="G13" i="20" s="1"/>
  <c r="F17" i="15"/>
  <c r="H17" i="15" s="1"/>
  <c r="F16" i="15"/>
  <c r="F15" i="15"/>
  <c r="F14" i="15"/>
  <c r="D13" i="19" s="1"/>
  <c r="F33" i="15"/>
  <c r="F32" i="15"/>
  <c r="J3" i="16"/>
  <c r="U4" i="16" s="1"/>
  <c r="D12" i="19" s="1"/>
  <c r="E31" i="15"/>
  <c r="J466" i="16"/>
  <c r="U467" i="16" s="1"/>
  <c r="E3" i="15" s="1"/>
  <c r="J186" i="16"/>
  <c r="U187" i="16" s="1"/>
  <c r="E22" i="15" s="1"/>
  <c r="J107" i="16"/>
  <c r="U108" i="16" s="1"/>
  <c r="J82" i="16"/>
  <c r="U83" i="16" s="1"/>
  <c r="J25" i="16"/>
  <c r="U26" i="16" s="1"/>
  <c r="D14" i="19" s="1"/>
  <c r="I17" i="15" l="1"/>
  <c r="F12" i="20" s="1"/>
  <c r="D25" i="19"/>
  <c r="K7" i="15"/>
  <c r="E54" i="20"/>
  <c r="F48" i="20"/>
  <c r="F54" i="20" s="1"/>
  <c r="D24" i="19"/>
  <c r="D16" i="19"/>
  <c r="F4" i="20"/>
  <c r="F5" i="20" s="1"/>
  <c r="E10" i="20"/>
  <c r="E9" i="20"/>
  <c r="D22" i="19"/>
  <c r="D32" i="19"/>
  <c r="F13" i="15"/>
  <c r="H18" i="20" s="1"/>
  <c r="E41" i="19"/>
  <c r="F12" i="15"/>
  <c r="E36" i="15"/>
  <c r="E38" i="15" s="1"/>
  <c r="D27" i="19" l="1"/>
  <c r="E44" i="20"/>
  <c r="H10" i="20"/>
  <c r="H28" i="20" s="1"/>
  <c r="G10" i="20"/>
  <c r="G28" i="20" s="1"/>
  <c r="F10" i="20"/>
  <c r="F28" i="20" s="1"/>
  <c r="F36" i="15"/>
  <c r="D15" i="19"/>
  <c r="D19" i="19" s="1"/>
  <c r="E37" i="15"/>
  <c r="E39" i="15" s="1"/>
  <c r="E41" i="15" s="1"/>
  <c r="F37" i="15" l="1"/>
  <c r="E57" i="20" s="1"/>
  <c r="F38" i="15"/>
  <c r="E58" i="20" s="1"/>
  <c r="D35" i="19"/>
  <c r="E42" i="15"/>
  <c r="E43" i="15"/>
  <c r="F8" i="11"/>
  <c r="G7" i="4"/>
  <c r="G6" i="4"/>
  <c r="G8" i="4" s="1"/>
  <c r="D36" i="19" l="1"/>
  <c r="F39" i="15"/>
  <c r="F41" i="15" s="1"/>
  <c r="E44" i="15"/>
  <c r="E45" i="15" s="1"/>
  <c r="G10" i="4"/>
  <c r="F42" i="15" l="1"/>
  <c r="F43" i="15"/>
  <c r="G11" i="4"/>
  <c r="F44" i="15" l="1"/>
  <c r="D37" i="19" s="1"/>
  <c r="D38" i="19" s="1"/>
  <c r="D41" i="19" s="1"/>
  <c r="F45" i="15"/>
  <c r="G12" i="4"/>
  <c r="G13" i="4" s="1"/>
  <c r="G14" i="4" s="1"/>
  <c r="E59" i="20"/>
  <c r="E61" i="20" l="1"/>
  <c r="E62" i="20" l="1"/>
  <c r="E63" i="20" s="1"/>
  <c r="E64" i="20" l="1"/>
  <c r="E67" i="20" s="1"/>
  <c r="F58" i="20"/>
  <c r="F57" i="20"/>
  <c r="F59" i="20" l="1"/>
  <c r="F61" i="20" s="1"/>
  <c r="F62" i="20" s="1"/>
  <c r="F63" i="20" s="1"/>
  <c r="F64" i="20" l="1"/>
  <c r="F67" i="20" s="1"/>
  <c r="G58" i="20"/>
  <c r="G57" i="20"/>
  <c r="G59" i="20" l="1"/>
  <c r="G61" i="20" s="1"/>
  <c r="G62" i="20" l="1"/>
  <c r="G63" i="20" s="1"/>
  <c r="G64" i="20" l="1"/>
  <c r="G67" i="20" s="1"/>
  <c r="H59" i="20"/>
  <c r="H61" i="20" l="1"/>
  <c r="H62" i="20" l="1"/>
  <c r="H63" i="20" s="1"/>
  <c r="H64" i="20" l="1"/>
  <c r="H67"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Jenny Hayden</author>
  </authors>
  <commentList>
    <comment ref="H37" authorId="0" shapeId="0" xr:uid="{113184E1-3370-42E3-BECF-301068A0D092}">
      <text>
        <r>
          <rPr>
            <b/>
            <sz val="9"/>
            <color indexed="81"/>
            <rFont val="Tahoma"/>
            <charset val="1"/>
          </rPr>
          <t>Estimate for resealing by Fac Group</t>
        </r>
        <r>
          <rPr>
            <sz val="9"/>
            <color indexed="81"/>
            <rFont val="Tahoma"/>
            <charset val="1"/>
          </rPr>
          <t xml:space="preserve">
</t>
        </r>
      </text>
    </comment>
    <comment ref="H40" authorId="0" shapeId="0" xr:uid="{0297F6C2-E591-49E4-B663-41FC5260CACA}">
      <text>
        <r>
          <rPr>
            <b/>
            <sz val="9"/>
            <color indexed="81"/>
            <rFont val="Tahoma"/>
            <charset val="1"/>
          </rPr>
          <t>Jenny estimate</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Tim Doane</author>
  </authors>
  <commentList>
    <comment ref="B4" authorId="0" shapeId="0" xr:uid="{D4B0E9F0-5D2E-41A6-9237-674BFC2535C2}">
      <text>
        <r>
          <rPr>
            <b/>
            <sz val="9"/>
            <color indexed="81"/>
            <rFont val="Tahoma"/>
            <family val="2"/>
          </rPr>
          <t>Tim Doane:</t>
        </r>
        <r>
          <rPr>
            <sz val="9"/>
            <color indexed="81"/>
            <rFont val="Tahoma"/>
            <family val="2"/>
          </rPr>
          <t xml:space="preserve">
Pulls from the District Master Tables - Campus Buildings Table</t>
        </r>
      </text>
    </comment>
    <comment ref="F4" authorId="0" shapeId="0" xr:uid="{F96F0805-1450-4B8A-8761-26F6F6DA220D}">
      <text>
        <r>
          <rPr>
            <b/>
            <sz val="9"/>
            <color indexed="81"/>
            <rFont val="Tahoma"/>
            <family val="2"/>
          </rPr>
          <t>Tim Doane:</t>
        </r>
        <r>
          <rPr>
            <sz val="9"/>
            <color indexed="81"/>
            <rFont val="Tahoma"/>
            <family val="2"/>
          </rPr>
          <t xml:space="preserve">
See Drop Down List and Master Tables for "Condition" options</t>
        </r>
      </text>
    </comment>
    <comment ref="G4" authorId="0" shapeId="0" xr:uid="{474D2F7E-AE81-4B31-8670-F728E33A18C3}">
      <text>
        <r>
          <rPr>
            <b/>
            <sz val="9"/>
            <color indexed="81"/>
            <rFont val="Tahoma"/>
            <family val="2"/>
          </rPr>
          <t>Tim Doane:</t>
        </r>
        <r>
          <rPr>
            <sz val="9"/>
            <color indexed="81"/>
            <rFont val="Tahoma"/>
            <family val="2"/>
          </rPr>
          <t xml:space="preserve">
7-14-22
Changed this to be manually entered instead of based on the assessed condition column
=VLOOKUP(O14,Remaining_Useful_Life,3,FALSE)</t>
        </r>
      </text>
    </comment>
    <comment ref="B26" authorId="0" shapeId="0" xr:uid="{8C2C667A-9C48-4EF3-A429-21B31CB32D9B}">
      <text>
        <r>
          <rPr>
            <b/>
            <sz val="9"/>
            <color indexed="81"/>
            <rFont val="Tahoma"/>
            <family val="2"/>
          </rPr>
          <t>Tim Doane:</t>
        </r>
        <r>
          <rPr>
            <sz val="9"/>
            <color indexed="81"/>
            <rFont val="Tahoma"/>
            <family val="2"/>
          </rPr>
          <t xml:space="preserve">
Pulls from the District Master Tables - Campus Buildings Table</t>
        </r>
      </text>
    </comment>
    <comment ref="F26" authorId="0" shapeId="0" xr:uid="{FF7FEE65-E9D2-4068-AC74-9C42034AF954}">
      <text>
        <r>
          <rPr>
            <b/>
            <sz val="9"/>
            <color indexed="81"/>
            <rFont val="Tahoma"/>
            <family val="2"/>
          </rPr>
          <t>Tim Doane:</t>
        </r>
        <r>
          <rPr>
            <sz val="9"/>
            <color indexed="81"/>
            <rFont val="Tahoma"/>
            <family val="2"/>
          </rPr>
          <t xml:space="preserve">
See Drop Down List and Master Tables for "Condition" options</t>
        </r>
      </text>
    </comment>
    <comment ref="G26" authorId="0" shapeId="0" xr:uid="{662C5B72-1DD2-42AE-A872-56C2E28DB5E3}">
      <text>
        <r>
          <rPr>
            <b/>
            <sz val="9"/>
            <color indexed="81"/>
            <rFont val="Tahoma"/>
            <family val="2"/>
          </rPr>
          <t>Tim Doane:</t>
        </r>
        <r>
          <rPr>
            <sz val="9"/>
            <color indexed="81"/>
            <rFont val="Tahoma"/>
            <family val="2"/>
          </rPr>
          <t xml:space="preserve">
7-14-22
Changed this to be manually entered instead of based on the assessed condition column
=VLOOKUP(O14,Remaining_Useful_Life,3,FALSE)</t>
        </r>
      </text>
    </comment>
    <comment ref="B83" authorId="0" shapeId="0" xr:uid="{184D20ED-12E6-43F6-9701-27EE75D8D743}">
      <text>
        <r>
          <rPr>
            <b/>
            <sz val="9"/>
            <color indexed="81"/>
            <rFont val="Tahoma"/>
            <family val="2"/>
          </rPr>
          <t>Tim Doane:</t>
        </r>
        <r>
          <rPr>
            <sz val="9"/>
            <color indexed="81"/>
            <rFont val="Tahoma"/>
            <family val="2"/>
          </rPr>
          <t xml:space="preserve">
Pulls from the District Master Tables - Campus Buildings Table</t>
        </r>
      </text>
    </comment>
    <comment ref="F83" authorId="0" shapeId="0" xr:uid="{A5DFCF24-5719-4A3C-A8A4-697A48F8E523}">
      <text>
        <r>
          <rPr>
            <b/>
            <sz val="9"/>
            <color indexed="81"/>
            <rFont val="Tahoma"/>
            <family val="2"/>
          </rPr>
          <t>Tim Doane:</t>
        </r>
        <r>
          <rPr>
            <sz val="9"/>
            <color indexed="81"/>
            <rFont val="Tahoma"/>
            <family val="2"/>
          </rPr>
          <t xml:space="preserve">
See Drop Down List and Master Tables for "Condition" options</t>
        </r>
      </text>
    </comment>
    <comment ref="G83" authorId="0" shapeId="0" xr:uid="{A6FB5437-7477-4E13-A3E7-E3F6D4650EC2}">
      <text>
        <r>
          <rPr>
            <b/>
            <sz val="9"/>
            <color indexed="81"/>
            <rFont val="Tahoma"/>
            <family val="2"/>
          </rPr>
          <t>Tim Doane:</t>
        </r>
        <r>
          <rPr>
            <sz val="9"/>
            <color indexed="81"/>
            <rFont val="Tahoma"/>
            <family val="2"/>
          </rPr>
          <t xml:space="preserve">
7-14-22
Changed this to be manually entered instead of based on the assessed condition column
=VLOOKUP(O14,Remaining_Useful_Life,3,FALSE)</t>
        </r>
      </text>
    </comment>
    <comment ref="B108" authorId="0" shapeId="0" xr:uid="{76FB875C-5332-4124-8051-3CF714B4BD12}">
      <text>
        <r>
          <rPr>
            <b/>
            <sz val="9"/>
            <color indexed="81"/>
            <rFont val="Tahoma"/>
            <family val="2"/>
          </rPr>
          <t>Tim Doane:</t>
        </r>
        <r>
          <rPr>
            <sz val="9"/>
            <color indexed="81"/>
            <rFont val="Tahoma"/>
            <family val="2"/>
          </rPr>
          <t xml:space="preserve">
Pulls from the District Master Tables - Campus Buildings Table</t>
        </r>
      </text>
    </comment>
    <comment ref="F108" authorId="0" shapeId="0" xr:uid="{E28AB7D4-4016-4560-9E85-2322EF2BDF75}">
      <text>
        <r>
          <rPr>
            <b/>
            <sz val="9"/>
            <color indexed="81"/>
            <rFont val="Tahoma"/>
            <family val="2"/>
          </rPr>
          <t>Tim Doane:</t>
        </r>
        <r>
          <rPr>
            <sz val="9"/>
            <color indexed="81"/>
            <rFont val="Tahoma"/>
            <family val="2"/>
          </rPr>
          <t xml:space="preserve">
See Drop Down List and Master Tables for "Condition" options</t>
        </r>
      </text>
    </comment>
    <comment ref="G108" authorId="0" shapeId="0" xr:uid="{5D8D77E2-5EA5-4E6D-B99C-031B9D55E0C9}">
      <text>
        <r>
          <rPr>
            <b/>
            <sz val="9"/>
            <color indexed="81"/>
            <rFont val="Tahoma"/>
            <family val="2"/>
          </rPr>
          <t>Tim Doane:</t>
        </r>
        <r>
          <rPr>
            <sz val="9"/>
            <color indexed="81"/>
            <rFont val="Tahoma"/>
            <family val="2"/>
          </rPr>
          <t xml:space="preserve">
7-14-22
Changed this to be manually entered instead of based on the assessed condition column
=VLOOKUP(O14,Remaining_Useful_Life,3,FALSE)</t>
        </r>
      </text>
    </comment>
    <comment ref="B187" authorId="0" shapeId="0" xr:uid="{11F236E4-0919-45EF-B43B-AD34C05FFE9E}">
      <text>
        <r>
          <rPr>
            <b/>
            <sz val="9"/>
            <color indexed="81"/>
            <rFont val="Tahoma"/>
            <family val="2"/>
          </rPr>
          <t>Tim Doane:</t>
        </r>
        <r>
          <rPr>
            <sz val="9"/>
            <color indexed="81"/>
            <rFont val="Tahoma"/>
            <family val="2"/>
          </rPr>
          <t xml:space="preserve">
Pulls from the District Master Tables - Campus Buildings Table</t>
        </r>
      </text>
    </comment>
    <comment ref="F187" authorId="0" shapeId="0" xr:uid="{4D0F6F7F-23EC-4C4A-B5BF-44905B074C7A}">
      <text>
        <r>
          <rPr>
            <b/>
            <sz val="9"/>
            <color indexed="81"/>
            <rFont val="Tahoma"/>
            <family val="2"/>
          </rPr>
          <t>Tim Doane:</t>
        </r>
        <r>
          <rPr>
            <sz val="9"/>
            <color indexed="81"/>
            <rFont val="Tahoma"/>
            <family val="2"/>
          </rPr>
          <t xml:space="preserve">
See Drop Down List and Master Tables for "Condition" options</t>
        </r>
      </text>
    </comment>
    <comment ref="G187" authorId="0" shapeId="0" xr:uid="{F0B56038-405C-4752-985E-1A9F1286116E}">
      <text>
        <r>
          <rPr>
            <b/>
            <sz val="9"/>
            <color indexed="81"/>
            <rFont val="Tahoma"/>
            <family val="2"/>
          </rPr>
          <t>Tim Doane:</t>
        </r>
        <r>
          <rPr>
            <sz val="9"/>
            <color indexed="81"/>
            <rFont val="Tahoma"/>
            <family val="2"/>
          </rPr>
          <t xml:space="preserve">
7-14-22
Changed this to be manually entered instead of based on the assessed condition column
=VLOOKUP(O14,Remaining_Useful_Life,3,FALSE)</t>
        </r>
      </text>
    </comment>
    <comment ref="B467" authorId="0" shapeId="0" xr:uid="{C3CFC5F3-9C48-46CE-B0EB-9001A78477C5}">
      <text>
        <r>
          <rPr>
            <b/>
            <sz val="9"/>
            <color indexed="81"/>
            <rFont val="Tahoma"/>
            <family val="2"/>
          </rPr>
          <t>Tim Doane:</t>
        </r>
        <r>
          <rPr>
            <sz val="9"/>
            <color indexed="81"/>
            <rFont val="Tahoma"/>
            <family val="2"/>
          </rPr>
          <t xml:space="preserve">
Pulls from the District Master Tables - Campus Buildings Table</t>
        </r>
      </text>
    </comment>
    <comment ref="F467" authorId="0" shapeId="0" xr:uid="{5811BF66-A71E-4FAD-B020-BC84888A2B80}">
      <text>
        <r>
          <rPr>
            <b/>
            <sz val="9"/>
            <color indexed="81"/>
            <rFont val="Tahoma"/>
            <family val="2"/>
          </rPr>
          <t>Tim Doane:</t>
        </r>
        <r>
          <rPr>
            <sz val="9"/>
            <color indexed="81"/>
            <rFont val="Tahoma"/>
            <family val="2"/>
          </rPr>
          <t xml:space="preserve">
See Drop Down List and Master Tables for "Condition" options</t>
        </r>
      </text>
    </comment>
    <comment ref="G467" authorId="0" shapeId="0" xr:uid="{5C99DE82-7E18-42D5-854E-801B25E32449}">
      <text>
        <r>
          <rPr>
            <b/>
            <sz val="9"/>
            <color indexed="81"/>
            <rFont val="Tahoma"/>
            <family val="2"/>
          </rPr>
          <t>Tim Doane:</t>
        </r>
        <r>
          <rPr>
            <sz val="9"/>
            <color indexed="81"/>
            <rFont val="Tahoma"/>
            <family val="2"/>
          </rPr>
          <t xml:space="preserve">
7-14-22
Changed this to be manually entered instead of based on the assessed condition column
=VLOOKUP(O14,Remaining_Useful_Life,3,FALSE)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Jenny Hayden</author>
  </authors>
  <commentList>
    <comment ref="H8" authorId="0" shapeId="0" xr:uid="{A4E476DE-C166-4685-A587-39E8A3B26D57}">
      <text>
        <r>
          <rPr>
            <b/>
            <sz val="9"/>
            <color indexed="81"/>
            <rFont val="Tahoma"/>
            <charset val="1"/>
          </rPr>
          <t>Fence estimate behind 36 &amp; 37</t>
        </r>
        <r>
          <rPr>
            <sz val="9"/>
            <color indexed="81"/>
            <rFont val="Tahoma"/>
            <charset val="1"/>
          </rPr>
          <t xml:space="preserve">
</t>
        </r>
      </text>
    </comment>
    <comment ref="I8" authorId="0" shapeId="0" xr:uid="{0E5411A7-19E9-44B2-AF90-9870079F125A}">
      <text>
        <r>
          <rPr>
            <b/>
            <sz val="9"/>
            <color indexed="81"/>
            <rFont val="Tahoma"/>
            <charset val="1"/>
          </rPr>
          <t>Fence estimate behind 36 &amp; 37</t>
        </r>
        <r>
          <rPr>
            <sz val="9"/>
            <color indexed="81"/>
            <rFont val="Tahoma"/>
            <charset val="1"/>
          </rPr>
          <t xml:space="preserve">
</t>
        </r>
      </text>
    </comment>
    <comment ref="J8" authorId="0" shapeId="0" xr:uid="{E9A938A5-8EA1-4F8E-BAB5-619A4FC2A252}">
      <text>
        <r>
          <rPr>
            <b/>
            <sz val="9"/>
            <color indexed="81"/>
            <rFont val="Tahoma"/>
            <charset val="1"/>
          </rPr>
          <t>Fence estimate behind 36 &amp; 37</t>
        </r>
        <r>
          <rPr>
            <sz val="9"/>
            <color indexed="81"/>
            <rFont val="Tahoma"/>
            <charset val="1"/>
          </rPr>
          <t xml:space="preserve">
</t>
        </r>
      </text>
    </comment>
  </commentList>
</comments>
</file>

<file path=xl/sharedStrings.xml><?xml version="1.0" encoding="utf-8"?>
<sst xmlns="http://schemas.openxmlformats.org/spreadsheetml/2006/main" count="3036" uniqueCount="493">
  <si>
    <t>Repair/Replace classrooms for current educational standards</t>
  </si>
  <si>
    <t>Fire alarm replacement</t>
  </si>
  <si>
    <t>Wall Finish - Vinyl Covered Tackboard</t>
  </si>
  <si>
    <t>Amphitheatre Upgrades to include ADA, new seating, sound and lighting</t>
  </si>
  <si>
    <t>Interior Painting</t>
  </si>
  <si>
    <t>Conference Room Skylights</t>
  </si>
  <si>
    <t xml:space="preserve">      as well as city and utility fees, Administrative Fees, Permits etc.)</t>
  </si>
  <si>
    <t>Construction Contingency (10%)</t>
  </si>
  <si>
    <r>
      <t xml:space="preserve">Soft Costs (32%) </t>
    </r>
    <r>
      <rPr>
        <i/>
        <sz val="8"/>
        <rFont val="Arial"/>
        <family val="2"/>
      </rPr>
      <t xml:space="preserve">(Design fees, preconstruction planning services, consultants, the required Inspector of Record, DSA fees, and special inspections </t>
    </r>
  </si>
  <si>
    <t>Sub Total:</t>
  </si>
  <si>
    <t>8% inflation first year</t>
  </si>
  <si>
    <t>Inflation Sub-Total:</t>
  </si>
  <si>
    <t>Total Repair and Replace Estimate:</t>
  </si>
  <si>
    <t>4% inflation second year</t>
  </si>
  <si>
    <t>4% inflation third year</t>
  </si>
  <si>
    <t>Repair and Replace (Renovation)</t>
  </si>
  <si>
    <t>Roof</t>
  </si>
  <si>
    <t>Classrooms 6-8</t>
  </si>
  <si>
    <t>Classrooms 10-13</t>
  </si>
  <si>
    <t>Administration</t>
  </si>
  <si>
    <t>Transitional Kindergarten</t>
  </si>
  <si>
    <t>Support Services</t>
  </si>
  <si>
    <t>Classrooms Kindergarten</t>
  </si>
  <si>
    <t>Music Classrooms 36 &amp;37</t>
  </si>
  <si>
    <t>Classrooms 15-19</t>
  </si>
  <si>
    <t>Classrooms 26-29</t>
  </si>
  <si>
    <t>Classrooms 9, 14, &amp; 20</t>
  </si>
  <si>
    <t>Community Gym</t>
  </si>
  <si>
    <t>Classrooms 21 &amp; 22</t>
  </si>
  <si>
    <t>Library</t>
  </si>
  <si>
    <t>Classrooms 23 - 25</t>
  </si>
  <si>
    <t>Classrooms 30 - 32</t>
  </si>
  <si>
    <t>Classrooms 33 &amp; 34</t>
  </si>
  <si>
    <t>Classroom 35</t>
  </si>
  <si>
    <t>Selman Multi-Purpose Building</t>
  </si>
  <si>
    <t>Pre-School</t>
  </si>
  <si>
    <t>Roof Drains</t>
  </si>
  <si>
    <t>Total:</t>
  </si>
  <si>
    <t>Gutters</t>
  </si>
  <si>
    <t>HVAC Units</t>
  </si>
  <si>
    <t>Creek Embankment Stabilization</t>
  </si>
  <si>
    <t>Construction Costs</t>
  </si>
  <si>
    <t>Improve Safety with Security Cameras and exterior lighting</t>
  </si>
  <si>
    <t xml:space="preserve">Security Cameras throughout </t>
  </si>
  <si>
    <t>Exterior Lighting</t>
  </si>
  <si>
    <t>Replace TK &amp; Kindergarten Classrooms</t>
  </si>
  <si>
    <t>SF</t>
  </si>
  <si>
    <t>Per foot</t>
  </si>
  <si>
    <t>Demolition Costs</t>
  </si>
  <si>
    <t>Existing Building Demo</t>
  </si>
  <si>
    <t>Construction sub-total</t>
  </si>
  <si>
    <t>5% Contingency</t>
  </si>
  <si>
    <t>32% Soft Cost</t>
  </si>
  <si>
    <t>On Construction Cost</t>
  </si>
  <si>
    <t>Sub-Total</t>
  </si>
  <si>
    <t>Compounding costs</t>
  </si>
  <si>
    <t>Inflation Sub-Total</t>
  </si>
  <si>
    <t>Total Repair and Replace Estimate</t>
  </si>
  <si>
    <t>Play Structures</t>
  </si>
  <si>
    <t>Shade Structures</t>
  </si>
  <si>
    <t>1. Existing Kindergarten building doesn’t meet current minimum educational standards as required by the CDE.</t>
  </si>
  <si>
    <t>The rooms do not meet the minimum 1350 square footage requirements.</t>
  </si>
  <si>
    <t>2. Existing Kindergarten building doesn’t meet current accessibility requirements as required by the ADA</t>
  </si>
  <si>
    <t>3. Existing building was originally constructed in 1969 and needs a lot of renovation modernization work.</t>
  </si>
  <si>
    <t>We currently are estimating that the Kindergarten building requires about $1M in renovation work.</t>
  </si>
  <si>
    <t>5. Existing building is consuming valuable space that is need to add new TK rooms.  </t>
  </si>
  <si>
    <t>District doesn’t want to lose valuable and limited play space</t>
  </si>
  <si>
    <t xml:space="preserve"> If we added onto the existing Kindergarten building, DSA would require us to bring the building up to current code.  This would cost all most as much as getting a new building that can be better designed and without the aging infrastructure.</t>
  </si>
  <si>
    <t>4. The existing building is not build with the same quality as the other building on campus and has been requiring higher  maintenance than the other buildings.</t>
  </si>
  <si>
    <t>Following are items reflecting why existing Kinder buildings are failing or need to be brought up to code:</t>
  </si>
  <si>
    <t>Emergency Repairs - Creek Embankment Stabilization Project</t>
  </si>
  <si>
    <t>Currently working with civil engineering and biologist consultants for remediation scope.</t>
  </si>
  <si>
    <t>Damages have caused subsidence adjacent to the soccer field and the existing field drainage system may have contributed in part to some of the erosion.</t>
  </si>
  <si>
    <t>Recent rain(s) have eroded the creek bank and expose the stitch pier stabilization system installed in 2012 and need immediate repairs.</t>
  </si>
  <si>
    <t>Borings were completed and Geotechnical Report finalized to determine design solution</t>
  </si>
  <si>
    <t>Investigation:</t>
  </si>
  <si>
    <t>FEMA awarded grant for emergency repairs</t>
  </si>
  <si>
    <t>FEMA:</t>
  </si>
  <si>
    <t>Initial meeting was held with FEMA, WESD, Consultants to review emergency repairs</t>
  </si>
  <si>
    <t>Project is currently in mitigation and is on-going</t>
  </si>
  <si>
    <t>Biologist assistance was also utilized to determine environmental impact mitigation</t>
  </si>
  <si>
    <t>New PA/Bell System</t>
  </si>
  <si>
    <t>Technology Upgrades to Classroom 15</t>
  </si>
  <si>
    <t>Technology Upgrades to Wilcats/Sellman</t>
  </si>
  <si>
    <t>Technology Upgrades</t>
  </si>
  <si>
    <t>Amphitheatre Repairs and Replacement</t>
  </si>
  <si>
    <t>Exterior Building Upgrades</t>
  </si>
  <si>
    <t>Project Milestones: 2-3 years (Summer 2026)</t>
  </si>
  <si>
    <t>2014 Measure D</t>
  </si>
  <si>
    <t>Preschool</t>
  </si>
  <si>
    <t>Design Lab</t>
  </si>
  <si>
    <t>Sellman</t>
  </si>
  <si>
    <t>Roofing/Drainage &amp; Infrastructure Upgrade Project</t>
  </si>
  <si>
    <t>Amphitheater Renovation Project</t>
  </si>
  <si>
    <t>Natural Turf Project</t>
  </si>
  <si>
    <t>Cost</t>
  </si>
  <si>
    <t>Roofing</t>
  </si>
  <si>
    <t>Painting of the benches, Electrical to include new PVC conduits for speakers, new electrical panel behind stage, (1) one new B-K Lighting Power/Sound bollards.</t>
  </si>
  <si>
    <t>Removal and replace Soccer Field</t>
  </si>
  <si>
    <t>2024 Measure E</t>
  </si>
  <si>
    <t>Creek Stabilization</t>
  </si>
  <si>
    <t>Replace Kinder/TK</t>
  </si>
  <si>
    <t>Install solar panels and batteries</t>
  </si>
  <si>
    <t>Technology Repairs and Replacement</t>
  </si>
  <si>
    <t xml:space="preserve">Renovation Construction </t>
  </si>
  <si>
    <t xml:space="preserve">Soft Costs (32%) </t>
  </si>
  <si>
    <t xml:space="preserve">Roofing Repair work </t>
  </si>
  <si>
    <t>Filtered Total:</t>
  </si>
  <si>
    <t>Original Master Plan Itemized list Breakdown</t>
  </si>
  <si>
    <t>Building
ID</t>
  </si>
  <si>
    <t>Building
Description</t>
  </si>
  <si>
    <t>Room
Description</t>
  </si>
  <si>
    <t>Item</t>
  </si>
  <si>
    <t>Notes (Second Assessment)</t>
  </si>
  <si>
    <t>Assessed
Condition</t>
  </si>
  <si>
    <t>Remaining Years At
Time of Assessment</t>
  </si>
  <si>
    <t>Year of
Assessment</t>
  </si>
  <si>
    <t>Anticipated Replacement Date</t>
  </si>
  <si>
    <t>Estimated
Cost
(Rounded)</t>
  </si>
  <si>
    <t xml:space="preserve">Revised Master Plan Itemized List Breakdown </t>
  </si>
  <si>
    <t>X</t>
  </si>
  <si>
    <t>AA</t>
  </si>
  <si>
    <t>Exterior</t>
  </si>
  <si>
    <t>05 - Recommend Improvement - 5 yrs</t>
  </si>
  <si>
    <t>B</t>
  </si>
  <si>
    <t>Canopy is bad. Roof is ok.</t>
  </si>
  <si>
    <t>00 - Critical - Replace Now</t>
  </si>
  <si>
    <t>Now</t>
  </si>
  <si>
    <t>D</t>
  </si>
  <si>
    <t>Per the Roofing report</t>
  </si>
  <si>
    <t>02 - Necessary But Not Critical - 2 yrs</t>
  </si>
  <si>
    <t>DD</t>
  </si>
  <si>
    <t>E</t>
  </si>
  <si>
    <t>F</t>
  </si>
  <si>
    <t>FF</t>
  </si>
  <si>
    <t>G</t>
  </si>
  <si>
    <t>GG</t>
  </si>
  <si>
    <t xml:space="preserve">Canopy only. </t>
  </si>
  <si>
    <t>HVAC</t>
  </si>
  <si>
    <t>Classrooms 6</t>
  </si>
  <si>
    <t>Classrooms 7</t>
  </si>
  <si>
    <t>Classrooms 8</t>
  </si>
  <si>
    <t>Classrooms 10</t>
  </si>
  <si>
    <t>Classrooms 11</t>
  </si>
  <si>
    <t>Classrooms 12</t>
  </si>
  <si>
    <t>Classrooms 13</t>
  </si>
  <si>
    <t>BB</t>
  </si>
  <si>
    <t>Lobby</t>
  </si>
  <si>
    <t>C</t>
  </si>
  <si>
    <t>Classroom 2</t>
  </si>
  <si>
    <t>CC</t>
  </si>
  <si>
    <t>Classroom 38</t>
  </si>
  <si>
    <t>39 Wildcat's Room</t>
  </si>
  <si>
    <t>Classroom 3</t>
  </si>
  <si>
    <t>Classroom 4</t>
  </si>
  <si>
    <t>Classroom 5</t>
  </si>
  <si>
    <t>Classroom 36</t>
  </si>
  <si>
    <t>Classroom 37</t>
  </si>
  <si>
    <t>Classrooms 15</t>
  </si>
  <si>
    <t>New split unit 11/7/16</t>
  </si>
  <si>
    <t>10 - Recommend Improvement - 10 yrs</t>
  </si>
  <si>
    <t>Classrooms 16</t>
  </si>
  <si>
    <t>Room 16 New heat pump  condenser installed 6/17/22.</t>
  </si>
  <si>
    <t>Classrooms 17</t>
  </si>
  <si>
    <t>Classrooms 18</t>
  </si>
  <si>
    <t>Classrooms 19</t>
  </si>
  <si>
    <t>MDF Room</t>
  </si>
  <si>
    <t>Classrooms 26</t>
  </si>
  <si>
    <t>Classrooms 27</t>
  </si>
  <si>
    <t>Installed 6/23/17</t>
  </si>
  <si>
    <t>Classrooms 28</t>
  </si>
  <si>
    <t>Classrooms 29</t>
  </si>
  <si>
    <t>Classrooms 9</t>
  </si>
  <si>
    <t>Classrooms 14</t>
  </si>
  <si>
    <t>Classrooms 20</t>
  </si>
  <si>
    <t xml:space="preserve">Office  </t>
  </si>
  <si>
    <t>PTAC Wall Heat Pump 1/27/20</t>
  </si>
  <si>
    <t>Classrooms 21</t>
  </si>
  <si>
    <t>Classrooms 22</t>
  </si>
  <si>
    <t>M</t>
  </si>
  <si>
    <t>Classroom 23 - Science</t>
  </si>
  <si>
    <t>Classroom 24 - Science</t>
  </si>
  <si>
    <t>Classroom 25 - Art</t>
  </si>
  <si>
    <t>Installed 2/26/18</t>
  </si>
  <si>
    <t>S</t>
  </si>
  <si>
    <t>Classrooms 30</t>
  </si>
  <si>
    <t>Classrooms 31</t>
  </si>
  <si>
    <t>T</t>
  </si>
  <si>
    <t>Classrooms 33</t>
  </si>
  <si>
    <t>Classrooms 34</t>
  </si>
  <si>
    <t>U</t>
  </si>
  <si>
    <t>Classrooms 35</t>
  </si>
  <si>
    <t>SELMAN</t>
  </si>
  <si>
    <t>Multi-Purpose</t>
  </si>
  <si>
    <t xml:space="preserve">Principal Office  </t>
  </si>
  <si>
    <t>Kitchen</t>
  </si>
  <si>
    <t>P</t>
  </si>
  <si>
    <t xml:space="preserve">Plumbing chase door is wood and wood frame </t>
  </si>
  <si>
    <t>MARTINEZ IS Asking for all new lighting. LED.</t>
  </si>
  <si>
    <t>H</t>
  </si>
  <si>
    <t>Exterior light standard works but they can't get parts and he is salvaging for repair.</t>
  </si>
  <si>
    <t>SITE</t>
  </si>
  <si>
    <t>Site</t>
  </si>
  <si>
    <t>Main Hardcourt</t>
  </si>
  <si>
    <t>AC Paving</t>
  </si>
  <si>
    <t>Kindergarten Hardcourt</t>
  </si>
  <si>
    <t>Parking Lots</t>
  </si>
  <si>
    <t>Drinking Fountains</t>
  </si>
  <si>
    <t>Exterior Wall Finish</t>
  </si>
  <si>
    <t>Downspouts</t>
  </si>
  <si>
    <t>Exterior Door</t>
  </si>
  <si>
    <t>AND WOOD FRAMES</t>
  </si>
  <si>
    <t>Window Coverings</t>
  </si>
  <si>
    <t>Wood doors in wood frames</t>
  </si>
  <si>
    <t>Hm doors in wood frames</t>
  </si>
  <si>
    <t>Wood frames too</t>
  </si>
  <si>
    <t>Windows</t>
  </si>
  <si>
    <t>Glazing</t>
  </si>
  <si>
    <t>HM doors wood frames</t>
  </si>
  <si>
    <t>Wood doors and frames.</t>
  </si>
  <si>
    <t>Practice Room 1</t>
  </si>
  <si>
    <t>Practice Room 2</t>
  </si>
  <si>
    <t>Practice Room 3</t>
  </si>
  <si>
    <t>Paint all exteriors typical all buildings per MArtinez.</t>
  </si>
  <si>
    <t>Fascia Material</t>
  </si>
  <si>
    <t xml:space="preserve">One upper window wont close. Martinez wants all exterior windows done on this building. MOST ARE IN GOOD SHAPE. </t>
  </si>
  <si>
    <t>Exterior Roll-up Doors</t>
  </si>
  <si>
    <t>Exterior doors are wood doors in HM frames. Need replacement</t>
  </si>
  <si>
    <t>Wood doors and frames</t>
  </si>
  <si>
    <t>all south doors are wood. Should replace with HM and HM frame.</t>
  </si>
  <si>
    <t>Painting in areas and around doors</t>
  </si>
  <si>
    <t>Modernize Classrooms</t>
  </si>
  <si>
    <t>Boy's Toilet Room</t>
  </si>
  <si>
    <t>Girl's Toilet Room</t>
  </si>
  <si>
    <t>PE Storage / IDF</t>
  </si>
  <si>
    <t>Carpet Replacement</t>
  </si>
  <si>
    <t>Linoleum Replacement</t>
  </si>
  <si>
    <t>Counter Tops</t>
  </si>
  <si>
    <t>Cabinet damage</t>
  </si>
  <si>
    <t>Men's Toilet Room</t>
  </si>
  <si>
    <t>Ceiling</t>
  </si>
  <si>
    <t>Women's Toilet Room</t>
  </si>
  <si>
    <t>Partitions</t>
  </si>
  <si>
    <t>Electrical Room</t>
  </si>
  <si>
    <t>VCT Replacement</t>
  </si>
  <si>
    <t>Bad counter</t>
  </si>
  <si>
    <t>Old counter style</t>
  </si>
  <si>
    <t>Casework</t>
  </si>
  <si>
    <t>Some cabinet repair needed.</t>
  </si>
  <si>
    <t xml:space="preserve">Old counter type. </t>
  </si>
  <si>
    <t>Now wood flooring</t>
  </si>
  <si>
    <t>Hallways</t>
  </si>
  <si>
    <t xml:space="preserve">Lobby casework has minor bump damage. </t>
  </si>
  <si>
    <t>Conference Rooms</t>
  </si>
  <si>
    <t>Nurse's Room</t>
  </si>
  <si>
    <t>Nurse's Toilet Room</t>
  </si>
  <si>
    <t>Workroom</t>
  </si>
  <si>
    <t>Staff Room</t>
  </si>
  <si>
    <t>Casework has minor PLam damage</t>
  </si>
  <si>
    <t>Student Toilet Room</t>
  </si>
  <si>
    <t>Office / Workroom</t>
  </si>
  <si>
    <t>Old Style</t>
  </si>
  <si>
    <t>Classroom 38A</t>
  </si>
  <si>
    <t>Classroom 38B</t>
  </si>
  <si>
    <t>Old style. Some delaminating.</t>
  </si>
  <si>
    <t>Classroom 38C</t>
  </si>
  <si>
    <t>Classroom 38D</t>
  </si>
  <si>
    <t>Classroom 38E</t>
  </si>
  <si>
    <t>Classroom 38F</t>
  </si>
  <si>
    <t>Classroom 39B - Speech</t>
  </si>
  <si>
    <t>Hole patching</t>
  </si>
  <si>
    <t>Appliances</t>
  </si>
  <si>
    <t>Accordion Door</t>
  </si>
  <si>
    <t>Cabinets need some work</t>
  </si>
  <si>
    <t>Tile - Ceramic</t>
  </si>
  <si>
    <t>Custodial Room</t>
  </si>
  <si>
    <t>Mop sink</t>
  </si>
  <si>
    <t>Transition seperation</t>
  </si>
  <si>
    <t>Storage</t>
  </si>
  <si>
    <t>Good shape. Old type. Some damage.</t>
  </si>
  <si>
    <t>Old style</t>
  </si>
  <si>
    <t>Add in Room 18. Part of this building but I don't see it listed.  CcxNewer vainly flooring. No casework or sink. All IT stuff. Ceiling good, paint good, acoustical good.</t>
  </si>
  <si>
    <t>Old type</t>
  </si>
  <si>
    <t>Locked out</t>
  </si>
  <si>
    <t>Good shape. Mostly all tack panel in 29-29</t>
  </si>
  <si>
    <t>Stained</t>
  </si>
  <si>
    <t>Stains, one snag</t>
  </si>
  <si>
    <t>2 cracked tiles</t>
  </si>
  <si>
    <t>Bad stains</t>
  </si>
  <si>
    <t>1 cracked tile</t>
  </si>
  <si>
    <t>Phone/Data Room</t>
  </si>
  <si>
    <t>Old bad counter at sink</t>
  </si>
  <si>
    <t>6 stained tiles and slight bowing</t>
  </si>
  <si>
    <t>Mechanical Room</t>
  </si>
  <si>
    <t>Gym</t>
  </si>
  <si>
    <t>PE Storage</t>
  </si>
  <si>
    <t>Garage</t>
  </si>
  <si>
    <t>Shower Room</t>
  </si>
  <si>
    <t>Community Storage</t>
  </si>
  <si>
    <t>9 ceiling tiles need replacing. Grid isfine</t>
  </si>
  <si>
    <t>Storage/Data Room</t>
  </si>
  <si>
    <t>Storage Room</t>
  </si>
  <si>
    <t xml:space="preserve">Library </t>
  </si>
  <si>
    <t>Cabinets Casework needs refinish.</t>
  </si>
  <si>
    <t>Computer Room</t>
  </si>
  <si>
    <t>Book Room</t>
  </si>
  <si>
    <t>coming off of walls</t>
  </si>
  <si>
    <t>Science Prep and Storage</t>
  </si>
  <si>
    <t>Locker Breezeway</t>
  </si>
  <si>
    <t>Lockers</t>
  </si>
  <si>
    <t>At least paint</t>
  </si>
  <si>
    <t>Staff Toilet Room</t>
  </si>
  <si>
    <t>Tile</t>
  </si>
  <si>
    <t>Public Toilet Room</t>
  </si>
  <si>
    <t>Art Office / Storage</t>
  </si>
  <si>
    <t>Kiln Room</t>
  </si>
  <si>
    <t>Classrooms 32</t>
  </si>
  <si>
    <t>Some spots</t>
  </si>
  <si>
    <t>Selman Multi-Purpose BuildingPrin</t>
  </si>
  <si>
    <t>Fridge freezer and stove.</t>
  </si>
  <si>
    <t>Athletic Upgrades</t>
  </si>
  <si>
    <t>Soccer Field</t>
  </si>
  <si>
    <t>Natural Turf</t>
  </si>
  <si>
    <t>including drainage</t>
  </si>
  <si>
    <t>Artificial Turf</t>
  </si>
  <si>
    <t>Basket Ball, Soccer</t>
  </si>
  <si>
    <t>Athletic</t>
  </si>
  <si>
    <t>Not ADA compliant</t>
  </si>
  <si>
    <t>Fencing</t>
  </si>
  <si>
    <t>Some misc. repairs needed.</t>
  </si>
  <si>
    <t xml:space="preserve">Between parking lot and tennis courts repairs are needed for the wood retaining wall. </t>
  </si>
  <si>
    <t>Bleachers</t>
  </si>
  <si>
    <t>Roofs</t>
  </si>
  <si>
    <t>Notes</t>
  </si>
  <si>
    <t>Classrooms 14, 20 built in '06</t>
  </si>
  <si>
    <t>Installed in '16</t>
  </si>
  <si>
    <t>Security Camera</t>
  </si>
  <si>
    <t>Fire Alarm Replacement</t>
  </si>
  <si>
    <t>Paving</t>
  </si>
  <si>
    <t>Main HC, K HC, parking lot</t>
  </si>
  <si>
    <t>Row Labels</t>
  </si>
  <si>
    <t>(blank)</t>
  </si>
  <si>
    <t>Grand Total</t>
  </si>
  <si>
    <t>Sum of Estimated</t>
  </si>
  <si>
    <t>Exterior Wall finish</t>
  </si>
  <si>
    <t>Window Covering</t>
  </si>
  <si>
    <t>Other</t>
  </si>
  <si>
    <t>Repair/Replace classrooms for current ed standards</t>
  </si>
  <si>
    <t>Turf Field Replacement</t>
  </si>
  <si>
    <t>ADA Compliant Play Structures</t>
  </si>
  <si>
    <t>Scoreboard</t>
  </si>
  <si>
    <t>Athletic &amp; Playground Repair &amp; Replace</t>
  </si>
  <si>
    <t>Exterior Building Repair &amp; Replace</t>
  </si>
  <si>
    <t>Interior Building Repair &amp; Replace</t>
  </si>
  <si>
    <t>New Technology room?</t>
  </si>
  <si>
    <t>CPM Numbers</t>
  </si>
  <si>
    <t>Athletic Fields</t>
  </si>
  <si>
    <t>Renovation Contingencies</t>
  </si>
  <si>
    <t>Renovation Soft Costs</t>
  </si>
  <si>
    <t>Renovation Inflation</t>
  </si>
  <si>
    <t>Martinez 24+</t>
  </si>
  <si>
    <t>Foundation Office (39c)</t>
  </si>
  <si>
    <t>New Buildings</t>
  </si>
  <si>
    <t xml:space="preserve">   Total New Buildings</t>
  </si>
  <si>
    <t>Building Upgrades</t>
  </si>
  <si>
    <t>New HVAC</t>
  </si>
  <si>
    <t xml:space="preserve">   Total Building Upgrades</t>
  </si>
  <si>
    <t>Grounds</t>
  </si>
  <si>
    <t xml:space="preserve">   Total Grounds</t>
  </si>
  <si>
    <t>Misc./Other</t>
  </si>
  <si>
    <t>Safety and Security</t>
  </si>
  <si>
    <r>
      <rPr>
        <b/>
        <i/>
        <sz val="11"/>
        <color rgb="FF00B050"/>
        <rFont val="Calibri"/>
        <family val="2"/>
        <scheme val="minor"/>
      </rPr>
      <t>Measure E</t>
    </r>
    <r>
      <rPr>
        <i/>
        <sz val="11"/>
        <color rgb="FF00B050"/>
        <rFont val="Calibri"/>
        <family val="2"/>
        <scheme val="minor"/>
      </rPr>
      <t xml:space="preserve">: security cameras, new fire alarm; </t>
    </r>
    <r>
      <rPr>
        <b/>
        <i/>
        <sz val="11"/>
        <color rgb="FF00B050"/>
        <rFont val="Calibri"/>
        <family val="2"/>
        <scheme val="minor"/>
      </rPr>
      <t>Measure D</t>
    </r>
    <r>
      <rPr>
        <i/>
        <sz val="11"/>
        <color rgb="FF00B050"/>
        <rFont val="Calibri"/>
        <family val="2"/>
        <scheme val="minor"/>
      </rPr>
      <t xml:space="preserve">: Traffic bollards at various locations, LED exterior lighting on Building Classroom 21-24, Security and Fencing at Pre-school, Hardcourt Re-surfacing, Exterior signage light at School Office Building, Convert school door hardware to classroom security function, replace 28 ND series leversets, convert or replace 33 mortise locks, convert 40 Corbin panic devices to Von Duprin panic devices with cylinder dogging function at Kinder/Pre-K classrooms, security classrooms. </t>
    </r>
  </si>
  <si>
    <t>Tree Plan/Grounds Beautification</t>
  </si>
  <si>
    <r>
      <rPr>
        <b/>
        <i/>
        <sz val="11"/>
        <color rgb="FF00B050"/>
        <rFont val="Calibri"/>
        <family val="2"/>
        <scheme val="minor"/>
      </rPr>
      <t>Measure E</t>
    </r>
    <r>
      <rPr>
        <i/>
        <sz val="11"/>
        <color rgb="FF00B050"/>
        <rFont val="Calibri"/>
        <family val="2"/>
        <scheme val="minor"/>
      </rPr>
      <t>: new artificial turf, shade structures, new play structures</t>
    </r>
  </si>
  <si>
    <r>
      <rPr>
        <b/>
        <i/>
        <sz val="11"/>
        <color rgb="FF00B050"/>
        <rFont val="Calibri"/>
        <family val="2"/>
        <scheme val="minor"/>
      </rPr>
      <t>Measure D</t>
    </r>
    <r>
      <rPr>
        <i/>
        <sz val="11"/>
        <color rgb="FF00B050"/>
        <rFont val="Calibri"/>
        <family val="2"/>
        <scheme val="minor"/>
      </rPr>
      <t>: Repair of dry rot damage wood framing and sheathing. Re-roofing with asphalt shingles in selected areas. Installation of new ridge vent and limited replacement of flashing &amp; Gutters at Classroom 30-35.</t>
    </r>
  </si>
  <si>
    <r>
      <rPr>
        <b/>
        <i/>
        <sz val="11"/>
        <color rgb="FF00B050"/>
        <rFont val="Calibri"/>
        <family val="2"/>
        <scheme val="minor"/>
      </rPr>
      <t>Measure D</t>
    </r>
    <r>
      <rPr>
        <i/>
        <sz val="11"/>
        <color rgb="FF00B050"/>
        <rFont val="Calibri"/>
        <family val="2"/>
        <scheme val="minor"/>
      </rPr>
      <t>: Looking at the approved DSA drawings, this project was not done. Pricing efforts were provided through the Facilities Condition Assessment Tool. Approx $600k</t>
    </r>
  </si>
  <si>
    <r>
      <rPr>
        <b/>
        <i/>
        <sz val="11"/>
        <color rgb="FF00B050"/>
        <rFont val="Calibri"/>
        <family val="2"/>
        <scheme val="minor"/>
      </rPr>
      <t>Measure D</t>
    </r>
    <r>
      <rPr>
        <i/>
        <sz val="11"/>
        <color rgb="FF00B050"/>
        <rFont val="Calibri"/>
        <family val="2"/>
        <scheme val="minor"/>
      </rPr>
      <t>: Includes $150k addition for AC in 2017 after the building was built</t>
    </r>
  </si>
  <si>
    <t>Interior Upgrades</t>
  </si>
  <si>
    <t>Exterior Upgrades</t>
  </si>
  <si>
    <t>Remodel Bathrooms by Lockers</t>
  </si>
  <si>
    <r>
      <rPr>
        <b/>
        <i/>
        <sz val="11"/>
        <color rgb="FF00B050"/>
        <rFont val="Calibri"/>
        <family val="2"/>
        <scheme val="minor"/>
      </rPr>
      <t>Measure E:</t>
    </r>
    <r>
      <rPr>
        <i/>
        <sz val="11"/>
        <color rgb="FF00B050"/>
        <rFont val="Calibri"/>
        <family val="2"/>
        <scheme val="minor"/>
      </rPr>
      <t xml:space="preserve"> Paving main hard court,  Kinder, Parking Lot</t>
    </r>
    <r>
      <rPr>
        <b/>
        <i/>
        <sz val="11"/>
        <color rgb="FF00B050"/>
        <rFont val="Calibri"/>
        <family val="2"/>
        <scheme val="minor"/>
      </rPr>
      <t>; Measure D</t>
    </r>
    <r>
      <rPr>
        <i/>
        <sz val="11"/>
        <color rgb="FF00B050"/>
        <rFont val="Calibri"/>
        <family val="2"/>
        <scheme val="minor"/>
      </rPr>
      <t>: At 2</t>
    </r>
    <r>
      <rPr>
        <i/>
        <vertAlign val="superscript"/>
        <sz val="11"/>
        <color rgb="FF00B050"/>
        <rFont val="Calibri"/>
        <family val="2"/>
        <scheme val="minor"/>
      </rPr>
      <t>nd</t>
    </r>
    <r>
      <rPr>
        <i/>
        <sz val="11"/>
        <color rgb="FF00B050"/>
        <rFont val="Calibri"/>
        <family val="2"/>
        <scheme val="minor"/>
      </rPr>
      <t xml:space="preserve"> and 3</t>
    </r>
    <r>
      <rPr>
        <i/>
        <vertAlign val="superscript"/>
        <sz val="11"/>
        <color rgb="FF00B050"/>
        <rFont val="Calibri"/>
        <family val="2"/>
        <scheme val="minor"/>
      </rPr>
      <t>rd</t>
    </r>
    <r>
      <rPr>
        <i/>
        <sz val="11"/>
        <color rgb="FF00B050"/>
        <rFont val="Calibri"/>
        <family val="2"/>
        <scheme val="minor"/>
      </rPr>
      <t xml:space="preserve"> grade building: Installed new storm drain piping (Classroom 10 and Electrical Rooms) Replace concrete paving as required for new work.  At Kindergarten Room 14 and 4</t>
    </r>
    <r>
      <rPr>
        <i/>
        <vertAlign val="superscript"/>
        <sz val="11"/>
        <color rgb="FF00B050"/>
        <rFont val="Calibri"/>
        <family val="2"/>
        <scheme val="minor"/>
      </rPr>
      <t>th</t>
    </r>
    <r>
      <rPr>
        <i/>
        <sz val="11"/>
        <color rgb="FF00B050"/>
        <rFont val="Calibri"/>
        <family val="2"/>
        <scheme val="minor"/>
      </rPr>
      <t xml:space="preserve"> grade wing: Remove three existing trees, install new storm drain and piping (Classrooms 14, 17, &amp; 18 &amp; small section between classrooms 16 &amp; 17) Install new concrete paving slope to drain. At Breezeway between 3</t>
    </r>
    <r>
      <rPr>
        <i/>
        <vertAlign val="superscript"/>
        <sz val="11"/>
        <color rgb="FF00B050"/>
        <rFont val="Calibri"/>
        <family val="2"/>
        <scheme val="minor"/>
      </rPr>
      <t>rd</t>
    </r>
    <r>
      <rPr>
        <i/>
        <sz val="11"/>
        <color rgb="FF00B050"/>
        <rFont val="Calibri"/>
        <family val="2"/>
        <scheme val="minor"/>
      </rPr>
      <t xml:space="preserve"> grade classrooms and Kindergarten Room 14: Remove tree, install new storm drain piping for existing downspout, replace concrete as required for new work. Repair existing water piping Southwest of Room 38 offices and North of 2nd and 3rd grade building. Replace sewer line South of 2nd &amp; 3rd Grade Classrooms. </t>
    </r>
  </si>
  <si>
    <r>
      <rPr>
        <b/>
        <i/>
        <sz val="11"/>
        <color rgb="FF00B050"/>
        <rFont val="Calibri"/>
        <family val="2"/>
        <scheme val="minor"/>
      </rPr>
      <t xml:space="preserve">Measure E: </t>
    </r>
    <r>
      <rPr>
        <i/>
        <sz val="11"/>
        <color rgb="FF00B050"/>
        <rFont val="Calibri"/>
        <family val="2"/>
        <scheme val="minor"/>
      </rPr>
      <t>Lighting, exterior wall finish, doors, window coverings, windows</t>
    </r>
  </si>
  <si>
    <r>
      <rPr>
        <b/>
        <i/>
        <sz val="11"/>
        <color rgb="FF00B050"/>
        <rFont val="Calibri"/>
        <family val="2"/>
        <scheme val="minor"/>
      </rPr>
      <t xml:space="preserve">Measure E: </t>
    </r>
    <r>
      <rPr>
        <i/>
        <sz val="11"/>
        <color rgb="FF00B050"/>
        <rFont val="Calibri"/>
        <family val="2"/>
        <scheme val="minor"/>
      </rPr>
      <t>carpet, painting, etc</t>
    </r>
  </si>
  <si>
    <t xml:space="preserve">   Total Misc./Other</t>
  </si>
  <si>
    <t>Safety/Security/Technology</t>
  </si>
  <si>
    <t xml:space="preserve">   Total Safety/Security/Technology</t>
  </si>
  <si>
    <r>
      <rPr>
        <b/>
        <i/>
        <sz val="11"/>
        <color rgb="FF00B050"/>
        <rFont val="Calibri"/>
        <family val="2"/>
        <scheme val="minor"/>
      </rPr>
      <t>Measure E</t>
    </r>
    <r>
      <rPr>
        <i/>
        <sz val="11"/>
        <color rgb="FF00B050"/>
        <rFont val="Calibri"/>
        <family val="2"/>
        <scheme val="minor"/>
      </rPr>
      <t xml:space="preserve">: Cosnolidate tech equipment to one room, new P/A bell system, sound system; </t>
    </r>
    <r>
      <rPr>
        <b/>
        <i/>
        <sz val="11"/>
        <color rgb="FF00B050"/>
        <rFont val="Calibri"/>
        <family val="2"/>
        <scheme val="minor"/>
      </rPr>
      <t>Measure D</t>
    </r>
    <r>
      <rPr>
        <i/>
        <sz val="11"/>
        <color rgb="FF00B050"/>
        <rFont val="Calibri"/>
        <family val="2"/>
        <scheme val="minor"/>
      </rPr>
      <t>: Replacement of the phone, clock, intercom, PA systems</t>
    </r>
  </si>
  <si>
    <t>In 3 years</t>
  </si>
  <si>
    <t>Sound System (Sellman?)</t>
  </si>
  <si>
    <t>Year Built</t>
  </si>
  <si>
    <t>Facilities Committee Planned Replacement Date</t>
  </si>
  <si>
    <t>Year of Most Recent Renovation</t>
  </si>
  <si>
    <t>1969?</t>
  </si>
  <si>
    <t>New Build</t>
  </si>
  <si>
    <t>2024 Projects</t>
  </si>
  <si>
    <t>2024 Measure E Total Projects</t>
  </si>
  <si>
    <t>2027 Projects</t>
  </si>
  <si>
    <t>2030 Projects</t>
  </si>
  <si>
    <t>Classrooms</t>
  </si>
  <si>
    <t>Leak</t>
  </si>
  <si>
    <t>Water Line to tennis court</t>
  </si>
  <si>
    <t>Interior Building</t>
  </si>
  <si>
    <t>Cost Estimate</t>
  </si>
  <si>
    <t>Ballast (Electrical)</t>
  </si>
  <si>
    <t>Classroom 23</t>
  </si>
  <si>
    <t>Classroom 23 (electrical)</t>
  </si>
  <si>
    <t>Classroom 24 (electrical)</t>
  </si>
  <si>
    <t>Floor outlets</t>
  </si>
  <si>
    <t>Replace light fixtures</t>
  </si>
  <si>
    <t>Middle School court yard</t>
  </si>
  <si>
    <t>Boy's Toilet Room classroom 10-13</t>
  </si>
  <si>
    <t>Girl's Toilet Room classroom 10-13</t>
  </si>
  <si>
    <t>Lights fixed</t>
  </si>
  <si>
    <t>Electrical pipes covered</t>
  </si>
  <si>
    <t>Timing</t>
  </si>
  <si>
    <t>Hallway lights</t>
  </si>
  <si>
    <t>Both Roller gates</t>
  </si>
  <si>
    <t>Boy's Toilet Room classroom 23-25</t>
  </si>
  <si>
    <t>Girl's Toilet Room classroom 23-25</t>
  </si>
  <si>
    <t>Roller gate area (classrooms 23-25)</t>
  </si>
  <si>
    <t>Men's Toilet Room classroom 10-13</t>
  </si>
  <si>
    <t>Women's Toilet Room classroom 10-13</t>
  </si>
  <si>
    <t>Counter and sinks replaced</t>
  </si>
  <si>
    <t>Classroom 38B, 38C, 38D</t>
  </si>
  <si>
    <t>Drains in breezeway - was this worked on in Measure D</t>
  </si>
  <si>
    <t>Clean out and organize storage</t>
  </si>
  <si>
    <t>Umbrellas</t>
  </si>
  <si>
    <t>Roof Exhaust</t>
  </si>
  <si>
    <t>6 more Sewer Man Holes</t>
  </si>
  <si>
    <t>Store umbrellas/lawn mowers/turf field cleaner/garden tools</t>
  </si>
  <si>
    <t>Leak - is this mechanical screen issue - CPM is working on this</t>
  </si>
  <si>
    <t xml:space="preserve">Classroom 19 </t>
  </si>
  <si>
    <t>Leak in front of Room 19 - XL to fix?</t>
  </si>
  <si>
    <t>Classrooms 26-29 (overhang?)</t>
  </si>
  <si>
    <t>Tree Plan/Grounds beautification</t>
  </si>
  <si>
    <t>Hire Landscape architect</t>
  </si>
  <si>
    <t>Only includes CPM #s</t>
  </si>
  <si>
    <t>Remodeled - CPM</t>
  </si>
  <si>
    <t>Columns</t>
  </si>
  <si>
    <t>Columns (breezeway from Admin to Room 21)</t>
  </si>
  <si>
    <t>Repair and paint</t>
  </si>
  <si>
    <t>McCovey Field</t>
  </si>
  <si>
    <t>Metal roof in dugout and pipe on the bottom of fencing (Little League pays?)</t>
  </si>
  <si>
    <t>Sinks (is that included in CPM estimate of counter?)</t>
  </si>
  <si>
    <t>yes</t>
  </si>
  <si>
    <t>Removed or repaired</t>
  </si>
  <si>
    <t>Room Islands (teachers' desks) classrooms 10-13</t>
  </si>
  <si>
    <t>Room Islands (teachers' desks) classrooms 16-17</t>
  </si>
  <si>
    <t>Classroom 10-13</t>
  </si>
  <si>
    <t>Classroom 15-18</t>
  </si>
  <si>
    <t>Window Coverings/Blinds</t>
  </si>
  <si>
    <t>Classrooms 26-35</t>
  </si>
  <si>
    <t>Martinez yes?</t>
  </si>
  <si>
    <t>Total</t>
  </si>
  <si>
    <t>New HVAC (1/3 of total every 3 years)</t>
  </si>
  <si>
    <t>Column Labels</t>
  </si>
  <si>
    <t>Martinez ID's</t>
  </si>
  <si>
    <t>Exterior Doors</t>
  </si>
  <si>
    <t>Other (Basketball/Soccer $115K/Bleachers $65k)</t>
  </si>
  <si>
    <t>Natural Tuf/Kinder Field</t>
  </si>
  <si>
    <t>Tech Hub Room 15</t>
  </si>
  <si>
    <t>Sound System Sellman</t>
  </si>
  <si>
    <t>Painting</t>
  </si>
  <si>
    <t>CPM Id'd</t>
  </si>
  <si>
    <t>Partitions Rooms 10-13</t>
  </si>
  <si>
    <t>Tech Upgrades to Wildcats</t>
  </si>
  <si>
    <t>Remodel Kids' Bathrooms by Lockers &amp; CR 10-13</t>
  </si>
  <si>
    <t>Fascia</t>
  </si>
  <si>
    <t>N/A - Remodel</t>
  </si>
  <si>
    <t>Switch to LED lights - Interior</t>
  </si>
  <si>
    <t>Need</t>
  </si>
  <si>
    <t>Water Line to Tennis Court</t>
  </si>
  <si>
    <t>Summer 24</t>
  </si>
  <si>
    <t>May be resolved with shade structure</t>
  </si>
  <si>
    <t>MS Exterior Light Fixtures</t>
  </si>
  <si>
    <t>Renovation Subtotal</t>
  </si>
  <si>
    <t xml:space="preserve">   Total Inflation</t>
  </si>
  <si>
    <t>Includes CPM &amp; Estimates</t>
  </si>
  <si>
    <t>39A - Mena's Office</t>
  </si>
  <si>
    <t>Offices (Admin)</t>
  </si>
  <si>
    <t>Per Harlin</t>
  </si>
  <si>
    <t>May cap it or run a line from preschool - Michelle to contact town</t>
  </si>
  <si>
    <t>Drains in breezeway btw 38 and 39 (5 or 10 years)</t>
  </si>
  <si>
    <t>6 New Man Holes - CPM in tandem w new K building</t>
  </si>
  <si>
    <t>Grounds/Infrastructure</t>
  </si>
  <si>
    <t>Tree Plan/Grounds Beautification/Landscaping</t>
  </si>
  <si>
    <t>From Pivot/Update w WES Expected numbers</t>
  </si>
  <si>
    <t>Summer 2024</t>
  </si>
  <si>
    <t>Summer 25</t>
  </si>
  <si>
    <t>Summer 2025</t>
  </si>
  <si>
    <t>Flooring</t>
  </si>
  <si>
    <t>Flooring (Carpet/Linoleum/VCT)</t>
  </si>
  <si>
    <t>R&amp;R Renovations is linked to this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</si>
</sst>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
  </numFmts>
  <fonts count="20"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9"/>
      <name val="Arial"/>
      <family val="2"/>
    </font>
    <font>
      <i/>
      <sz val="8"/>
      <name val="Arial"/>
      <family val="2"/>
    </font>
    <font>
      <b/>
      <sz val="10"/>
      <name val="Arial"/>
      <family val="2"/>
    </font>
    <font>
      <i/>
      <sz val="10"/>
      <color theme="1"/>
      <name val="Arial"/>
      <family val="2"/>
    </font>
    <font>
      <b/>
      <sz val="11"/>
      <color theme="1"/>
      <name val="Calibri"/>
      <family val="2"/>
      <scheme val="minor"/>
    </font>
    <font>
      <i/>
      <sz val="11"/>
      <color rgb="FF00B050"/>
      <name val="Calibri"/>
      <family val="2"/>
      <scheme val="minor"/>
    </font>
    <font>
      <i/>
      <vertAlign val="superscript"/>
      <sz val="11"/>
      <color rgb="FF00B050"/>
      <name val="Calibri"/>
      <family val="2"/>
      <scheme val="minor"/>
    </font>
    <font>
      <u val="singleAccounting"/>
      <sz val="10"/>
      <color theme="1"/>
      <name val="Arial"/>
      <family val="2"/>
    </font>
    <font>
      <sz val="8"/>
      <color theme="1"/>
      <name val="Arial"/>
      <family val="2"/>
    </font>
    <font>
      <sz val="9"/>
      <color theme="1"/>
      <name val="Arial"/>
      <family val="2"/>
    </font>
    <font>
      <b/>
      <sz val="9"/>
      <color indexed="81"/>
      <name val="Tahoma"/>
      <family val="2"/>
    </font>
    <font>
      <sz val="9"/>
      <color indexed="81"/>
      <name val="Tahoma"/>
      <family val="2"/>
    </font>
    <font>
      <u/>
      <sz val="11"/>
      <color theme="1"/>
      <name val="Calibri"/>
      <family val="2"/>
      <scheme val="minor"/>
    </font>
    <font>
      <b/>
      <i/>
      <sz val="11"/>
      <color rgb="FF00B050"/>
      <name val="Calibri"/>
      <family val="2"/>
      <scheme val="minor"/>
    </font>
    <font>
      <sz val="9"/>
      <color indexed="81"/>
      <name val="Tahoma"/>
      <charset val="1"/>
    </font>
    <font>
      <b/>
      <sz val="9"/>
      <color indexed="81"/>
      <name val="Tahoma"/>
      <charset val="1"/>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1"/>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C000"/>
        <bgColor indexed="64"/>
      </patternFill>
    </fill>
  </fills>
  <borders count="18">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indexed="64"/>
      </top>
      <bottom style="thin">
        <color indexed="64"/>
      </bottom>
      <diagonal/>
    </border>
    <border>
      <left/>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3" fillId="0" borderId="0"/>
  </cellStyleXfs>
  <cellXfs count="154">
    <xf numFmtId="0" fontId="0" fillId="0" borderId="0" xfId="0"/>
    <xf numFmtId="0" fontId="3" fillId="0" borderId="1" xfId="0" applyFont="1" applyBorder="1"/>
    <xf numFmtId="42" fontId="3" fillId="0" borderId="1" xfId="1" applyNumberFormat="1" applyFont="1" applyBorder="1"/>
    <xf numFmtId="0" fontId="4" fillId="0" borderId="1" xfId="0" applyFont="1" applyBorder="1" applyAlignment="1">
      <alignment vertical="center" readingOrder="1"/>
    </xf>
    <xf numFmtId="0" fontId="5" fillId="0" borderId="1" xfId="0" applyFont="1" applyBorder="1"/>
    <xf numFmtId="0" fontId="2" fillId="0" borderId="1" xfId="0" applyFont="1" applyBorder="1" applyAlignment="1">
      <alignment horizontal="right"/>
    </xf>
    <xf numFmtId="0" fontId="4" fillId="0" borderId="1" xfId="0" applyFont="1" applyBorder="1"/>
    <xf numFmtId="44" fontId="3" fillId="0" borderId="1" xfId="1" applyFont="1" applyBorder="1"/>
    <xf numFmtId="42" fontId="3" fillId="0" borderId="3" xfId="1" applyNumberFormat="1" applyFont="1" applyBorder="1"/>
    <xf numFmtId="42" fontId="2" fillId="0" borderId="2" xfId="1" applyNumberFormat="1" applyFont="1" applyBorder="1"/>
    <xf numFmtId="42" fontId="6" fillId="0" borderId="4" xfId="1" applyNumberFormat="1" applyFont="1" applyBorder="1"/>
    <xf numFmtId="42" fontId="3" fillId="0" borderId="1" xfId="0" applyNumberFormat="1" applyFont="1" applyBorder="1"/>
    <xf numFmtId="44" fontId="3" fillId="0" borderId="1" xfId="0" applyNumberFormat="1" applyFont="1" applyBorder="1"/>
    <xf numFmtId="0" fontId="3" fillId="0" borderId="0" xfId="0" applyFont="1"/>
    <xf numFmtId="44" fontId="3" fillId="0" borderId="0" xfId="0" applyNumberFormat="1" applyFont="1"/>
    <xf numFmtId="44" fontId="3" fillId="0" borderId="5" xfId="0" applyNumberFormat="1" applyFont="1" applyBorder="1"/>
    <xf numFmtId="44" fontId="2" fillId="0" borderId="0" xfId="0" applyNumberFormat="1" applyFont="1"/>
    <xf numFmtId="0" fontId="2" fillId="0" borderId="0" xfId="0" applyFont="1"/>
    <xf numFmtId="6" fontId="2" fillId="0" borderId="0" xfId="0" applyNumberFormat="1" applyFont="1"/>
    <xf numFmtId="6" fontId="3" fillId="0" borderId="0" xfId="0" applyNumberFormat="1" applyFont="1"/>
    <xf numFmtId="0" fontId="3" fillId="0" borderId="0" xfId="0" applyFont="1" applyAlignment="1">
      <alignment horizontal="left"/>
    </xf>
    <xf numFmtId="0" fontId="2" fillId="0" borderId="0" xfId="0" applyFont="1" applyAlignment="1">
      <alignment horizontal="right"/>
    </xf>
    <xf numFmtId="6" fontId="3" fillId="0" borderId="5" xfId="0" applyNumberFormat="1" applyFont="1" applyBorder="1"/>
    <xf numFmtId="0" fontId="3" fillId="0" borderId="0" xfId="0" applyFont="1" applyAlignment="1">
      <alignment horizontal="left" vertical="top"/>
    </xf>
    <xf numFmtId="6" fontId="7" fillId="0" borderId="0" xfId="0" applyNumberFormat="1" applyFont="1" applyAlignment="1">
      <alignment horizontal="left" vertical="top"/>
    </xf>
    <xf numFmtId="6" fontId="3" fillId="0" borderId="0" xfId="0" applyNumberFormat="1" applyFont="1" applyAlignment="1">
      <alignment horizontal="left" vertical="top"/>
    </xf>
    <xf numFmtId="6" fontId="2" fillId="0" borderId="5" xfId="0" applyNumberFormat="1" applyFont="1" applyBorder="1"/>
    <xf numFmtId="0" fontId="0" fillId="0" borderId="0" xfId="0" applyAlignment="1">
      <alignment vertical="center"/>
    </xf>
    <xf numFmtId="0" fontId="3" fillId="0" borderId="1" xfId="0" applyFont="1" applyBorder="1" applyAlignment="1">
      <alignment horizontal="left"/>
    </xf>
    <xf numFmtId="164" fontId="0" fillId="0" borderId="0" xfId="1" applyNumberFormat="1" applyFont="1"/>
    <xf numFmtId="0" fontId="9" fillId="0" borderId="0" xfId="0" applyFont="1"/>
    <xf numFmtId="0" fontId="9" fillId="0" borderId="0" xfId="0" applyFont="1" applyAlignment="1">
      <alignment wrapText="1"/>
    </xf>
    <xf numFmtId="44" fontId="0" fillId="0" borderId="0" xfId="0" applyNumberFormat="1"/>
    <xf numFmtId="0" fontId="8" fillId="0" borderId="0" xfId="0" applyFont="1" applyAlignment="1">
      <alignment horizontal="center"/>
    </xf>
    <xf numFmtId="166" fontId="3" fillId="0" borderId="0" xfId="0" applyNumberFormat="1" applyFont="1"/>
    <xf numFmtId="42" fontId="11" fillId="0" borderId="1" xfId="1" applyNumberFormat="1" applyFont="1" applyBorder="1"/>
    <xf numFmtId="42" fontId="2" fillId="0" borderId="1" xfId="1" applyNumberFormat="1" applyFont="1" applyBorder="1"/>
    <xf numFmtId="42" fontId="2" fillId="0" borderId="9" xfId="1" applyNumberFormat="1" applyFont="1" applyBorder="1"/>
    <xf numFmtId="0" fontId="3" fillId="3" borderId="1" xfId="0" applyFont="1" applyFill="1" applyBorder="1"/>
    <xf numFmtId="0" fontId="2" fillId="3" borderId="6" xfId="0" applyFont="1" applyFill="1" applyBorder="1" applyAlignment="1">
      <alignment horizontal="right"/>
    </xf>
    <xf numFmtId="42" fontId="6" fillId="3" borderId="10" xfId="1" applyNumberFormat="1" applyFont="1" applyFill="1" applyBorder="1"/>
    <xf numFmtId="0" fontId="2" fillId="0" borderId="0" xfId="3" applyFont="1" applyAlignment="1">
      <alignment horizontal="left"/>
    </xf>
    <xf numFmtId="0" fontId="3" fillId="0" borderId="0" xfId="3"/>
    <xf numFmtId="0" fontId="3" fillId="0" borderId="0" xfId="3" applyAlignment="1">
      <alignment horizontal="left" wrapText="1"/>
    </xf>
    <xf numFmtId="2" fontId="3" fillId="0" borderId="0" xfId="3" applyNumberFormat="1"/>
    <xf numFmtId="1" fontId="2" fillId="0" borderId="0" xfId="3" applyNumberFormat="1" applyFont="1" applyAlignment="1">
      <alignment horizontal="center"/>
    </xf>
    <xf numFmtId="0" fontId="2" fillId="3" borderId="0" xfId="3" applyFont="1" applyFill="1" applyAlignment="1">
      <alignment horizontal="right" wrapText="1"/>
    </xf>
    <xf numFmtId="0" fontId="2" fillId="3" borderId="0" xfId="3" applyFont="1" applyFill="1"/>
    <xf numFmtId="1" fontId="2" fillId="3" borderId="0" xfId="3" applyNumberFormat="1" applyFont="1" applyFill="1" applyAlignment="1">
      <alignment horizontal="center"/>
    </xf>
    <xf numFmtId="165" fontId="2" fillId="3" borderId="0" xfId="2" applyNumberFormat="1" applyFont="1" applyFill="1"/>
    <xf numFmtId="14" fontId="3" fillId="0" borderId="0" xfId="0" applyNumberFormat="1" applyFont="1"/>
    <xf numFmtId="0" fontId="6" fillId="7" borderId="13" xfId="3" applyFont="1" applyFill="1" applyBorder="1" applyAlignment="1">
      <alignment horizontal="center" vertical="center"/>
    </xf>
    <xf numFmtId="0" fontId="6" fillId="7" borderId="13" xfId="3" applyFont="1" applyFill="1" applyBorder="1" applyAlignment="1">
      <alignment horizontal="center" vertical="center" wrapText="1"/>
    </xf>
    <xf numFmtId="0" fontId="3" fillId="0" borderId="13" xfId="0" applyFont="1" applyBorder="1" applyAlignment="1" applyProtection="1">
      <alignment horizontal="center" vertical="center"/>
      <protection locked="0"/>
    </xf>
    <xf numFmtId="0" fontId="3" fillId="0" borderId="13" xfId="0" applyFont="1" applyBorder="1" applyProtection="1">
      <protection locked="0"/>
    </xf>
    <xf numFmtId="0" fontId="3" fillId="0" borderId="13" xfId="0" applyFont="1" applyBorder="1" applyAlignment="1">
      <alignment wrapText="1"/>
    </xf>
    <xf numFmtId="165" fontId="3" fillId="0" borderId="13" xfId="2" applyNumberFormat="1" applyFont="1" applyFill="1" applyBorder="1" applyAlignment="1" applyProtection="1">
      <alignment horizontal="center" vertical="center"/>
      <protection locked="0"/>
    </xf>
    <xf numFmtId="0" fontId="3" fillId="0" borderId="13" xfId="2" applyNumberFormat="1" applyFont="1" applyFill="1" applyBorder="1" applyAlignment="1" applyProtection="1">
      <alignment horizontal="center" vertical="center"/>
      <protection locked="0"/>
    </xf>
    <xf numFmtId="1" fontId="3" fillId="0" borderId="13" xfId="0" applyNumberFormat="1" applyFont="1" applyBorder="1" applyAlignment="1">
      <alignment horizontal="center"/>
    </xf>
    <xf numFmtId="164" fontId="3" fillId="0" borderId="13" xfId="0" applyNumberFormat="1" applyFont="1" applyBorder="1"/>
    <xf numFmtId="0" fontId="3" fillId="0" borderId="13" xfId="0" applyFont="1" applyBorder="1" applyAlignment="1">
      <alignment horizontal="center" wrapText="1"/>
    </xf>
    <xf numFmtId="0" fontId="3" fillId="3" borderId="0" xfId="3" applyFill="1"/>
    <xf numFmtId="1" fontId="3" fillId="3" borderId="0" xfId="3" applyNumberFormat="1" applyFill="1" applyAlignment="1">
      <alignment horizontal="center"/>
    </xf>
    <xf numFmtId="1" fontId="0" fillId="3" borderId="0" xfId="3" applyNumberFormat="1" applyFont="1" applyFill="1" applyAlignment="1">
      <alignment horizontal="center"/>
    </xf>
    <xf numFmtId="0" fontId="0" fillId="0" borderId="13" xfId="0" applyBorder="1" applyAlignment="1" applyProtection="1">
      <alignment horizontal="center" vertical="center"/>
      <protection locked="0"/>
    </xf>
    <xf numFmtId="0" fontId="0" fillId="0" borderId="13" xfId="0" applyBorder="1" applyProtection="1">
      <protection locked="0"/>
    </xf>
    <xf numFmtId="0" fontId="0" fillId="0" borderId="13" xfId="0" applyBorder="1" applyAlignment="1">
      <alignment wrapText="1"/>
    </xf>
    <xf numFmtId="0" fontId="12" fillId="0" borderId="13" xfId="2" applyNumberFormat="1" applyFont="1" applyFill="1" applyBorder="1" applyAlignment="1" applyProtection="1">
      <alignment horizontal="center" vertical="center"/>
      <protection locked="0"/>
    </xf>
    <xf numFmtId="1" fontId="0" fillId="0" borderId="13" xfId="0" applyNumberFormat="1" applyBorder="1" applyAlignment="1">
      <alignment horizontal="center"/>
    </xf>
    <xf numFmtId="164" fontId="0" fillId="0" borderId="13" xfId="0" applyNumberFormat="1" applyBorder="1"/>
    <xf numFmtId="0" fontId="3" fillId="0" borderId="13" xfId="0" applyFont="1" applyBorder="1" applyAlignment="1" applyProtection="1">
      <alignment horizontal="center"/>
      <protection locked="0"/>
    </xf>
    <xf numFmtId="165" fontId="0" fillId="0" borderId="13" xfId="2" applyNumberFormat="1" applyFont="1" applyFill="1" applyBorder="1" applyAlignment="1" applyProtection="1">
      <alignment horizontal="center" vertical="center"/>
      <protection locked="0"/>
    </xf>
    <xf numFmtId="0" fontId="0" fillId="0" borderId="13" xfId="0" applyBorder="1" applyAlignment="1" applyProtection="1">
      <alignment wrapText="1"/>
      <protection locked="0"/>
    </xf>
    <xf numFmtId="0" fontId="0" fillId="8" borderId="0" xfId="0" applyFill="1"/>
    <xf numFmtId="0" fontId="0" fillId="0" borderId="0" xfId="0" pivotButton="1"/>
    <xf numFmtId="0" fontId="0" fillId="0" borderId="0" xfId="0" applyAlignment="1">
      <alignment horizontal="left"/>
    </xf>
    <xf numFmtId="164" fontId="0" fillId="0" borderId="0" xfId="0" applyNumberFormat="1"/>
    <xf numFmtId="0" fontId="3" fillId="8" borderId="1" xfId="0" applyFont="1" applyFill="1" applyBorder="1"/>
    <xf numFmtId="42" fontId="0" fillId="0" borderId="0" xfId="0" applyNumberFormat="1"/>
    <xf numFmtId="0" fontId="0" fillId="0" borderId="0" xfId="0" applyAlignment="1">
      <alignment wrapText="1"/>
    </xf>
    <xf numFmtId="0" fontId="8" fillId="0" borderId="0" xfId="0" applyFont="1"/>
    <xf numFmtId="0" fontId="16" fillId="0" borderId="0" xfId="0" applyFont="1"/>
    <xf numFmtId="0" fontId="0" fillId="0" borderId="5" xfId="0" applyBorder="1"/>
    <xf numFmtId="0" fontId="8" fillId="0" borderId="5" xfId="0" applyFont="1" applyBorder="1" applyAlignment="1">
      <alignment horizontal="center"/>
    </xf>
    <xf numFmtId="164" fontId="0" fillId="0" borderId="5" xfId="1" applyNumberFormat="1" applyFont="1" applyBorder="1"/>
    <xf numFmtId="0" fontId="9" fillId="2" borderId="0" xfId="0" applyFont="1" applyFill="1" applyAlignment="1">
      <alignment wrapText="1"/>
    </xf>
    <xf numFmtId="164" fontId="8" fillId="0" borderId="0" xfId="1" applyNumberFormat="1" applyFont="1" applyAlignment="1">
      <alignment horizontal="center"/>
    </xf>
    <xf numFmtId="164" fontId="0" fillId="0" borderId="0" xfId="1" applyNumberFormat="1" applyFont="1" applyFill="1"/>
    <xf numFmtId="164" fontId="8" fillId="0" borderId="0" xfId="0" applyNumberFormat="1" applyFont="1" applyAlignment="1">
      <alignment horizontal="center"/>
    </xf>
    <xf numFmtId="0" fontId="0" fillId="8" borderId="5" xfId="0" applyFill="1" applyBorder="1"/>
    <xf numFmtId="0" fontId="9" fillId="0" borderId="5" xfId="0" applyFont="1" applyBorder="1" applyAlignment="1">
      <alignment wrapText="1"/>
    </xf>
    <xf numFmtId="164" fontId="8" fillId="0" borderId="0" xfId="1" applyNumberFormat="1" applyFont="1"/>
    <xf numFmtId="164" fontId="8" fillId="0" borderId="0" xfId="0" applyNumberFormat="1" applyFont="1"/>
    <xf numFmtId="0" fontId="8" fillId="0" borderId="14" xfId="0" applyFont="1" applyBorder="1"/>
    <xf numFmtId="0" fontId="0" fillId="0" borderId="15" xfId="0" applyBorder="1"/>
    <xf numFmtId="164" fontId="8" fillId="0" borderId="15" xfId="0" applyNumberFormat="1" applyFont="1" applyBorder="1"/>
    <xf numFmtId="164" fontId="8" fillId="0" borderId="16" xfId="0" applyNumberFormat="1" applyFont="1" applyBorder="1"/>
    <xf numFmtId="0" fontId="3" fillId="8" borderId="13" xfId="0" applyFont="1" applyFill="1" applyBorder="1" applyAlignment="1" applyProtection="1">
      <alignment horizontal="center" vertical="center"/>
      <protection locked="0"/>
    </xf>
    <xf numFmtId="0" fontId="3" fillId="8" borderId="13" xfId="0" applyFont="1" applyFill="1" applyBorder="1" applyProtection="1">
      <protection locked="0"/>
    </xf>
    <xf numFmtId="0" fontId="3" fillId="8" borderId="13" xfId="0" applyFont="1" applyFill="1" applyBorder="1" applyAlignment="1">
      <alignment wrapText="1"/>
    </xf>
    <xf numFmtId="0" fontId="3" fillId="8" borderId="13" xfId="0" applyFont="1" applyFill="1" applyBorder="1" applyAlignment="1">
      <alignment horizontal="center" wrapText="1"/>
    </xf>
    <xf numFmtId="0" fontId="3" fillId="8" borderId="13" xfId="2" applyNumberFormat="1" applyFont="1" applyFill="1" applyBorder="1" applyAlignment="1" applyProtection="1">
      <alignment horizontal="center" vertical="center"/>
      <protection locked="0"/>
    </xf>
    <xf numFmtId="1" fontId="3" fillId="8" borderId="13" xfId="0" applyNumberFormat="1" applyFont="1" applyFill="1" applyBorder="1" applyAlignment="1">
      <alignment horizontal="center"/>
    </xf>
    <xf numFmtId="164" fontId="3" fillId="8" borderId="13" xfId="0" applyNumberFormat="1" applyFont="1" applyFill="1" applyBorder="1"/>
    <xf numFmtId="0" fontId="3" fillId="8" borderId="0" xfId="0" applyFont="1" applyFill="1"/>
    <xf numFmtId="166" fontId="3" fillId="8" borderId="0" xfId="0" applyNumberFormat="1" applyFont="1" applyFill="1"/>
    <xf numFmtId="165" fontId="3" fillId="8" borderId="13" xfId="2" applyNumberFormat="1" applyFont="1" applyFill="1" applyBorder="1" applyAlignment="1" applyProtection="1">
      <alignment horizontal="center" vertical="center"/>
      <protection locked="0"/>
    </xf>
    <xf numFmtId="0" fontId="3" fillId="0" borderId="0" xfId="0" applyFont="1" applyAlignment="1">
      <alignment horizontal="right"/>
    </xf>
    <xf numFmtId="0" fontId="0" fillId="9" borderId="13" xfId="0" applyFill="1" applyBorder="1" applyAlignment="1" applyProtection="1">
      <alignment horizontal="center" vertical="center"/>
      <protection locked="0"/>
    </xf>
    <xf numFmtId="0" fontId="0" fillId="9" borderId="13" xfId="0" applyFill="1" applyBorder="1" applyProtection="1">
      <protection locked="0"/>
    </xf>
    <xf numFmtId="0" fontId="0" fillId="9" borderId="13" xfId="0" applyFill="1" applyBorder="1" applyAlignment="1">
      <alignment wrapText="1"/>
    </xf>
    <xf numFmtId="165" fontId="3" fillId="9" borderId="13" xfId="2" applyNumberFormat="1" applyFont="1" applyFill="1" applyBorder="1" applyAlignment="1" applyProtection="1">
      <alignment horizontal="center" vertical="center"/>
      <protection locked="0"/>
    </xf>
    <xf numFmtId="0" fontId="12" fillId="9" borderId="13" xfId="2" applyNumberFormat="1" applyFont="1" applyFill="1" applyBorder="1" applyAlignment="1" applyProtection="1">
      <alignment horizontal="center" vertical="center"/>
      <protection locked="0"/>
    </xf>
    <xf numFmtId="1" fontId="0" fillId="9" borderId="13" xfId="0" applyNumberFormat="1" applyFill="1" applyBorder="1" applyAlignment="1">
      <alignment horizontal="center"/>
    </xf>
    <xf numFmtId="164" fontId="0" fillId="9" borderId="13" xfId="0" applyNumberFormat="1" applyFill="1" applyBorder="1"/>
    <xf numFmtId="0" fontId="3" fillId="9" borderId="0" xfId="0" applyFont="1" applyFill="1"/>
    <xf numFmtId="0" fontId="3" fillId="9" borderId="13" xfId="0" applyFont="1" applyFill="1" applyBorder="1" applyAlignment="1" applyProtection="1">
      <alignment horizontal="center"/>
      <protection locked="0"/>
    </xf>
    <xf numFmtId="0" fontId="3" fillId="9" borderId="13" xfId="0" applyFont="1" applyFill="1" applyBorder="1" applyAlignment="1" applyProtection="1">
      <alignment horizontal="center" vertical="center"/>
      <protection locked="0"/>
    </xf>
    <xf numFmtId="0" fontId="3" fillId="9" borderId="13" xfId="0" applyFont="1" applyFill="1" applyBorder="1" applyProtection="1">
      <protection locked="0"/>
    </xf>
    <xf numFmtId="0" fontId="3" fillId="9" borderId="13" xfId="0" applyFont="1" applyFill="1" applyBorder="1" applyAlignment="1">
      <alignment wrapText="1"/>
    </xf>
    <xf numFmtId="0" fontId="3" fillId="9" borderId="13" xfId="2" applyNumberFormat="1" applyFont="1" applyFill="1" applyBorder="1" applyAlignment="1" applyProtection="1">
      <alignment horizontal="center" vertical="center"/>
      <protection locked="0"/>
    </xf>
    <xf numFmtId="1" fontId="3" fillId="9" borderId="13" xfId="0" applyNumberFormat="1" applyFont="1" applyFill="1" applyBorder="1" applyAlignment="1">
      <alignment horizontal="center"/>
    </xf>
    <xf numFmtId="164" fontId="3" fillId="9" borderId="13" xfId="0" applyNumberFormat="1" applyFont="1" applyFill="1" applyBorder="1"/>
    <xf numFmtId="0" fontId="13" fillId="9" borderId="13" xfId="0" applyFont="1" applyFill="1" applyBorder="1" applyAlignment="1" applyProtection="1">
      <alignment horizontal="left" wrapText="1"/>
      <protection locked="0"/>
    </xf>
    <xf numFmtId="0" fontId="6" fillId="7" borderId="0" xfId="3" applyFont="1" applyFill="1" applyAlignment="1">
      <alignment horizontal="center" vertical="center"/>
    </xf>
    <xf numFmtId="164" fontId="3" fillId="0" borderId="0" xfId="0" applyNumberFormat="1" applyFont="1"/>
    <xf numFmtId="164" fontId="3" fillId="8" borderId="0" xfId="0" applyNumberFormat="1" applyFont="1" applyFill="1"/>
    <xf numFmtId="0" fontId="8" fillId="0" borderId="15" xfId="0" applyFont="1" applyBorder="1"/>
    <xf numFmtId="164" fontId="0" fillId="0" borderId="0" xfId="1" applyNumberFormat="1" applyFont="1" applyBorder="1"/>
    <xf numFmtId="0" fontId="3" fillId="0" borderId="9" xfId="0" applyFont="1" applyBorder="1"/>
    <xf numFmtId="0" fontId="3" fillId="0" borderId="2" xfId="0" applyFont="1" applyBorder="1"/>
    <xf numFmtId="0" fontId="3" fillId="10" borderId="13" xfId="0" applyFont="1" applyFill="1" applyBorder="1" applyAlignment="1" applyProtection="1">
      <alignment horizontal="center" vertical="center"/>
      <protection locked="0"/>
    </xf>
    <xf numFmtId="0" fontId="3" fillId="10" borderId="13" xfId="0" applyFont="1" applyFill="1" applyBorder="1" applyProtection="1">
      <protection locked="0"/>
    </xf>
    <xf numFmtId="0" fontId="3" fillId="10" borderId="13" xfId="0" applyFont="1" applyFill="1" applyBorder="1" applyAlignment="1">
      <alignment wrapText="1"/>
    </xf>
    <xf numFmtId="165" fontId="3" fillId="10" borderId="13" xfId="2" applyNumberFormat="1" applyFont="1" applyFill="1" applyBorder="1" applyAlignment="1" applyProtection="1">
      <alignment horizontal="center" vertical="center"/>
      <protection locked="0"/>
    </xf>
    <xf numFmtId="0" fontId="3" fillId="10" borderId="13" xfId="2" applyNumberFormat="1" applyFont="1" applyFill="1" applyBorder="1" applyAlignment="1" applyProtection="1">
      <alignment horizontal="center" vertical="center"/>
      <protection locked="0"/>
    </xf>
    <xf numFmtId="1" fontId="3" fillId="10" borderId="13" xfId="0" applyNumberFormat="1" applyFont="1" applyFill="1" applyBorder="1" applyAlignment="1">
      <alignment horizontal="center"/>
    </xf>
    <xf numFmtId="164" fontId="3" fillId="10" borderId="13" xfId="0" applyNumberFormat="1" applyFont="1" applyFill="1" applyBorder="1"/>
    <xf numFmtId="164" fontId="3" fillId="10" borderId="0" xfId="0" applyNumberFormat="1" applyFont="1" applyFill="1"/>
    <xf numFmtId="0" fontId="3" fillId="10" borderId="0" xfId="0" applyFont="1" applyFill="1" applyAlignment="1">
      <alignment horizontal="right"/>
    </xf>
    <xf numFmtId="0" fontId="3" fillId="10" borderId="0" xfId="0" applyFont="1" applyFill="1"/>
    <xf numFmtId="166" fontId="3" fillId="10" borderId="0" xfId="0" applyNumberFormat="1" applyFont="1" applyFill="1"/>
    <xf numFmtId="1" fontId="2" fillId="4" borderId="11" xfId="3" applyNumberFormat="1" applyFont="1" applyFill="1" applyBorder="1" applyAlignment="1">
      <alignment horizontal="center" vertical="center" wrapText="1"/>
    </xf>
    <xf numFmtId="1" fontId="2" fillId="4" borderId="12" xfId="3" applyNumberFormat="1" applyFont="1" applyFill="1" applyBorder="1" applyAlignment="1">
      <alignment horizontal="center" vertical="center" wrapText="1"/>
    </xf>
    <xf numFmtId="1" fontId="2" fillId="6" borderId="11" xfId="3" applyNumberFormat="1" applyFont="1" applyFill="1" applyBorder="1" applyAlignment="1">
      <alignment horizontal="center" vertical="center" wrapText="1"/>
    </xf>
    <xf numFmtId="1" fontId="2" fillId="6" borderId="12" xfId="3" applyNumberFormat="1" applyFont="1" applyFill="1" applyBorder="1" applyAlignment="1">
      <alignment horizontal="center" vertical="center" wrapText="1"/>
    </xf>
    <xf numFmtId="0" fontId="2" fillId="4" borderId="11" xfId="3" applyFont="1" applyFill="1" applyBorder="1" applyAlignment="1">
      <alignment horizontal="center" vertical="center" wrapText="1"/>
    </xf>
    <xf numFmtId="0" fontId="2" fillId="4" borderId="12" xfId="3" applyFont="1" applyFill="1" applyBorder="1" applyAlignment="1">
      <alignment horizontal="center" vertical="center" wrapText="1"/>
    </xf>
    <xf numFmtId="0" fontId="2" fillId="5" borderId="11" xfId="3" applyFont="1" applyFill="1" applyBorder="1" applyAlignment="1">
      <alignment horizontal="center" vertical="center" wrapText="1"/>
    </xf>
    <xf numFmtId="0" fontId="2" fillId="5" borderId="12" xfId="3" applyFont="1" applyFill="1" applyBorder="1" applyAlignment="1">
      <alignment horizontal="center" vertical="center" wrapText="1"/>
    </xf>
    <xf numFmtId="0" fontId="2" fillId="0" borderId="6" xfId="0" applyFont="1" applyBorder="1" applyAlignment="1">
      <alignment horizontal="right"/>
    </xf>
    <xf numFmtId="0" fontId="2" fillId="0" borderId="7" xfId="0" applyFont="1" applyBorder="1" applyAlignment="1">
      <alignment horizontal="right"/>
    </xf>
    <xf numFmtId="0" fontId="2" fillId="0" borderId="8" xfId="0" applyFont="1" applyBorder="1" applyAlignment="1">
      <alignment horizontal="right"/>
    </xf>
    <xf numFmtId="0" fontId="3" fillId="0" borderId="17" xfId="0" applyFont="1" applyFill="1" applyBorder="1"/>
  </cellXfs>
  <cellStyles count="4">
    <cellStyle name="Comma" xfId="2" builtinId="3"/>
    <cellStyle name="Currency" xfId="1" builtinId="4"/>
    <cellStyle name="Normal" xfId="0" builtinId="0"/>
    <cellStyle name="Normal 4" xfId="3" xr:uid="{E6CF5188-E060-46A8-AE08-A9934AB843F2}"/>
  </cellStyles>
  <dxfs count="31">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pivotCacheDefinition" Target="pivotCache/pivotCacheDefinition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pivotCacheDefinition" Target="pivotCache/pivotCacheDefinition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nny Hayden" refreshedDate="45410.801175578701" createdVersion="8" refreshedVersion="8" minRefreshableVersion="3" recordCount="52" xr:uid="{271D6C3A-3696-4A11-97FD-44805AB56E6C}">
  <cacheSource type="worksheet">
    <worksheetSource ref="A26:K78" sheet="Itemized List update "/>
  </cacheSource>
  <cacheFields count="11">
    <cacheField name="Building_x000a_ID" numFmtId="0">
      <sharedItems containsBlank="1"/>
    </cacheField>
    <cacheField name="Building_x000a_Description" numFmtId="0">
      <sharedItems containsBlank="1"/>
    </cacheField>
    <cacheField name="Room_x000a_Description" numFmtId="0">
      <sharedItems containsBlank="1"/>
    </cacheField>
    <cacheField name="Item" numFmtId="0">
      <sharedItems containsBlank="1"/>
    </cacheField>
    <cacheField name="Notes (Second Assessment)" numFmtId="0">
      <sharedItems containsBlank="1"/>
    </cacheField>
    <cacheField name="Assessed_x000a_Condition" numFmtId="0">
      <sharedItems containsBlank="1" count="5">
        <m/>
        <s v="X"/>
        <s v="02 - Necessary But Not Critical - 2 yrs"/>
        <s v="10 - Recommend Improvement - 10 yrs"/>
        <s v="05 - Recommend Improvement - 5 yrs"/>
      </sharedItems>
    </cacheField>
    <cacheField name="Remaining Years At_x000a_Time of Assessment" numFmtId="0">
      <sharedItems containsBlank="1" containsMixedTypes="1" containsNumber="1" containsInteger="1" minValue="2" maxValue="10"/>
    </cacheField>
    <cacheField name="Year of_x000a_Assessment" numFmtId="0">
      <sharedItems containsBlank="1" containsMixedTypes="1" containsNumber="1" containsInteger="1" minValue="2022" maxValue="2022"/>
    </cacheField>
    <cacheField name="Anticipated Replacement Date" numFmtId="0">
      <sharedItems containsBlank="1" containsMixedTypes="1" containsNumber="1" containsInteger="1" minValue="2024" maxValue="2032"/>
    </cacheField>
    <cacheField name="Estimated_x000a_Cost_x000a_(Rounded)" numFmtId="0">
      <sharedItems containsBlank="1" containsMixedTypes="1" containsNumber="1" containsInteger="1" minValue="19231" maxValue="19231"/>
    </cacheField>
    <cacheField name="Martinez yes?" numFmtId="0">
      <sharedItems containsBlank="1" count="3">
        <m/>
        <s v="Martinez 24+"/>
        <s v="Installed in '16"/>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nny Hayden" refreshedDate="45410.801175694447" createdVersion="8" refreshedVersion="8" minRefreshableVersion="3" recordCount="276" xr:uid="{61A758CA-02B4-409E-8408-4388E432801C}">
  <cacheSource type="worksheet">
    <worksheetSource ref="A187:J463" sheet="Itemized List update "/>
  </cacheSource>
  <cacheFields count="10">
    <cacheField name="Building_x000a_ID" numFmtId="0">
      <sharedItems containsBlank="1"/>
    </cacheField>
    <cacheField name="Building_x000a_Description" numFmtId="0">
      <sharedItems containsBlank="1"/>
    </cacheField>
    <cacheField name="Room_x000a_Description" numFmtId="0">
      <sharedItems containsBlank="1"/>
    </cacheField>
    <cacheField name="Item" numFmtId="0">
      <sharedItems containsBlank="1" count="16">
        <m/>
        <s v="X"/>
        <s v="Interior Painting"/>
        <s v="Wall Finish - Vinyl Covered Tackboard"/>
        <s v="Carpet Replacement"/>
        <s v="Linoleum Replacement"/>
        <s v="Counter Tops"/>
        <s v="Ceiling"/>
        <s v="Partitions"/>
        <s v="VCT Replacement"/>
        <s v="Casework"/>
        <s v="Appliances"/>
        <s v="Accordion Door"/>
        <s v="Tile - Ceramic"/>
        <s v="Mop sink"/>
        <s v="Lockers"/>
      </sharedItems>
    </cacheField>
    <cacheField name="Notes (Second Assessment)" numFmtId="0">
      <sharedItems containsBlank="1"/>
    </cacheField>
    <cacheField name="Assessed_x000a_Condition" numFmtId="0">
      <sharedItems containsBlank="1"/>
    </cacheField>
    <cacheField name="Remaining Years At_x000a_Time of Assessment" numFmtId="0">
      <sharedItems containsBlank="1" containsMixedTypes="1" containsNumber="1" containsInteger="1" minValue="0" maxValue="10"/>
    </cacheField>
    <cacheField name="Year of_x000a_Assessment" numFmtId="0">
      <sharedItems containsBlank="1" containsMixedTypes="1" containsNumber="1" containsInteger="1" minValue="2022" maxValue="2022"/>
    </cacheField>
    <cacheField name="Anticipated Replacement Date" numFmtId="0">
      <sharedItems containsBlank="1" containsMixedTypes="1" containsNumber="1" containsInteger="1" minValue="2024" maxValue="2032"/>
    </cacheField>
    <cacheField name="Estimated_x000a_Cost_x000a_(Rounded)" numFmtId="0">
      <sharedItems containsBlank="1" containsMixedTypes="1" containsNumber="1" containsInteger="1" minValue="1130" maxValue="8950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nny Hayden" refreshedDate="45410.801175810186" createdVersion="8" refreshedVersion="8" minRefreshableVersion="3" recordCount="75" xr:uid="{F740E35D-D119-490D-BAAA-E206A624DF04}">
  <cacheSource type="worksheet">
    <worksheetSource ref="A108:J183" sheet="Itemized List update "/>
  </cacheSource>
  <cacheFields count="10">
    <cacheField name="Building_x000a_ID" numFmtId="0">
      <sharedItems containsBlank="1"/>
    </cacheField>
    <cacheField name="Building_x000a_Description" numFmtId="0">
      <sharedItems containsBlank="1"/>
    </cacheField>
    <cacheField name="Room_x000a_Description" numFmtId="0">
      <sharedItems containsBlank="1"/>
    </cacheField>
    <cacheField name="Item" numFmtId="0">
      <sharedItems containsBlank="1" count="12">
        <m/>
        <s v="X"/>
        <s v="AC Paving"/>
        <s v="Drinking Fountains"/>
        <s v="Exterior Wall Finish"/>
        <s v="Downspouts"/>
        <s v="Exterior Door"/>
        <s v="Window Coverings"/>
        <s v="Windows"/>
        <s v="Glazing"/>
        <s v="Fascia Material"/>
        <s v="Exterior Roll-up Doors"/>
      </sharedItems>
    </cacheField>
    <cacheField name="Notes (Second Assessment)" numFmtId="0">
      <sharedItems containsBlank="1"/>
    </cacheField>
    <cacheField name="Assessed_x000a_Condition" numFmtId="0">
      <sharedItems containsBlank="1"/>
    </cacheField>
    <cacheField name="Remaining Years At_x000a_Time of Assessment" numFmtId="0">
      <sharedItems containsBlank="1" containsMixedTypes="1" containsNumber="1" containsInteger="1" minValue="0" maxValue="10"/>
    </cacheField>
    <cacheField name="Year of_x000a_Assessment" numFmtId="0">
      <sharedItems containsBlank="1" containsMixedTypes="1" containsNumber="1" containsInteger="1" minValue="2022" maxValue="2022"/>
    </cacheField>
    <cacheField name="Anticipated Replacement Date" numFmtId="0">
      <sharedItems containsBlank="1" containsMixedTypes="1" containsNumber="1" containsInteger="1" minValue="2024" maxValue="2032"/>
    </cacheField>
    <cacheField name="Estimated_x000a_Cost_x000a_(Rounded)" numFmtId="0">
      <sharedItems containsBlank="1" containsMixedTypes="1" containsNumber="1" containsInteger="1" minValue="350" maxValue="676490"/>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nny Hayden" refreshedDate="45410.807094444448" createdVersion="8" refreshedVersion="8" minRefreshableVersion="3" recordCount="276" xr:uid="{61296F00-6156-449E-BCC5-581F979E9F35}">
  <cacheSource type="worksheet">
    <worksheetSource ref="A187:K463" sheet="Itemized List update "/>
  </cacheSource>
  <cacheFields count="11">
    <cacheField name="Building_x000a_ID" numFmtId="0">
      <sharedItems containsBlank="1"/>
    </cacheField>
    <cacheField name="Building_x000a_Description" numFmtId="0">
      <sharedItems containsBlank="1"/>
    </cacheField>
    <cacheField name="Room_x000a_Description" numFmtId="0">
      <sharedItems containsBlank="1" count="97">
        <m/>
        <s v="X"/>
        <s v="Boy's Toilet Room"/>
        <s v="Girl's Toilet Room"/>
        <s v="PE Storage / IDF"/>
        <s v="Classrooms 6"/>
        <s v="Classrooms 7"/>
        <s v="Classrooms 8"/>
        <s v="Men's Toilet Room"/>
        <s v="Women's Toilet Room"/>
        <s v="Electrical Room"/>
        <s v="Classrooms 10"/>
        <s v="Classrooms 11"/>
        <s v="Classrooms 12"/>
        <s v="Classrooms 13"/>
        <s v="Lobby"/>
        <s v="Hallways"/>
        <s v="Offices (Admin)"/>
        <s v="Conference Rooms"/>
        <s v="Nurse's Room"/>
        <s v="Nurse's Toilet Room"/>
        <s v="Workroom"/>
        <s v="Staff Room"/>
        <s v="Classroom 2"/>
        <s v="Student Toilet Room"/>
        <s v="Office / Workroom"/>
        <s v="Classroom 38"/>
        <s v="Classroom 38A"/>
        <s v="Classroom 38B"/>
        <s v="Classroom 38C"/>
        <s v="Classroom 38D"/>
        <s v="Classroom 38E"/>
        <s v="Classroom 38F"/>
        <s v="Foundation Office (39c)"/>
        <s v="Classroom 39B - Speech"/>
        <s v="39A - Mena's Office"/>
        <s v="39 Wildcat's Room"/>
        <s v="Classroom 3"/>
        <s v="Classroom 4"/>
        <s v="Classroom 5"/>
        <s v="Custodial Room"/>
        <s v="Classroom 36"/>
        <s v="Classroom 37"/>
        <s v="Office  "/>
        <s v="Storage"/>
        <s v="Practice Room 1"/>
        <s v="Practice Room 2"/>
        <s v="Practice Room 3"/>
        <s v="Classrooms 15"/>
        <s v="Classrooms 16"/>
        <s v="Classrooms 17"/>
        <s v="Classrooms 18"/>
        <s v="Classrooms 19"/>
        <s v="MDF Room"/>
        <s v="Classrooms 26"/>
        <s v="Classrooms 27"/>
        <s v="Classrooms 28"/>
        <s v="Classrooms 29"/>
        <s v="Phone/Data Room"/>
        <s v="Classrooms 9"/>
        <s v="Classrooms 14"/>
        <s v="Classrooms 20"/>
        <s v="Mechanical Room"/>
        <s v="Gym"/>
        <s v="PE Storage"/>
        <s v="Garage"/>
        <s v="Shower Room"/>
        <s v="Community Storage"/>
        <s v="Classrooms 21"/>
        <s v="Classrooms 22"/>
        <s v="Storage/Data Room"/>
        <s v="Storage Room"/>
        <s v="Library"/>
        <s v="Library "/>
        <s v="Computer Room"/>
        <s v="Book Room"/>
        <s v="Classroom 23 - Science"/>
        <s v="Classroom 24 - Science"/>
        <s v="Classroom 25 - Art"/>
        <s v="Science Prep and Storage"/>
        <s v="Locker Breezeway"/>
        <s v="Staff Toilet Room"/>
        <s v="Public Toilet Room"/>
        <s v="Art Office / Storage"/>
        <s v="Kiln Room"/>
        <s v="Classrooms 30"/>
        <s v="Classrooms 31"/>
        <s v="Classrooms 32"/>
        <s v="Classrooms 33"/>
        <s v="Classrooms 34"/>
        <s v="Classrooms 35"/>
        <s v="Multi-Purpose"/>
        <s v="Principal Office  "/>
        <s v="Kitchen"/>
        <s v="Pre-School"/>
        <s v="Offices" u="1"/>
        <s v="39A - Harlin's Office" u="1"/>
      </sharedItems>
    </cacheField>
    <cacheField name="Item" numFmtId="0">
      <sharedItems containsBlank="1" count="16">
        <m/>
        <s v="X"/>
        <s v="Interior Painting"/>
        <s v="Wall Finish - Vinyl Covered Tackboard"/>
        <s v="Carpet Replacement"/>
        <s v="Linoleum Replacement"/>
        <s v="Counter Tops"/>
        <s v="Ceiling"/>
        <s v="Partitions"/>
        <s v="VCT Replacement"/>
        <s v="Casework"/>
        <s v="Appliances"/>
        <s v="Accordion Door"/>
        <s v="Tile - Ceramic"/>
        <s v="Mop sink"/>
        <s v="Lockers"/>
      </sharedItems>
    </cacheField>
    <cacheField name="Notes (Second Assessment)" numFmtId="0">
      <sharedItems containsBlank="1"/>
    </cacheField>
    <cacheField name="Assessed_x000a_Condition" numFmtId="0">
      <sharedItems containsBlank="1" count="6">
        <m/>
        <s v="X"/>
        <s v="05 - Recommend Improvement - 5 yrs"/>
        <s v="00 - Critical - Replace Now"/>
        <s v="02 - Necessary But Not Critical - 2 yrs"/>
        <s v="10 - Recommend Improvement - 10 yrs"/>
      </sharedItems>
    </cacheField>
    <cacheField name="Remaining Years At_x000a_Time of Assessment" numFmtId="0">
      <sharedItems containsBlank="1" containsMixedTypes="1" containsNumber="1" containsInteger="1" minValue="0" maxValue="10"/>
    </cacheField>
    <cacheField name="Year of_x000a_Assessment" numFmtId="0">
      <sharedItems containsBlank="1" containsMixedTypes="1" containsNumber="1" containsInteger="1" minValue="2022" maxValue="2022"/>
    </cacheField>
    <cacheField name="Anticipated Replacement Date" numFmtId="0">
      <sharedItems containsBlank="1" containsMixedTypes="1" containsNumber="1" containsInteger="1" minValue="2024" maxValue="2032"/>
    </cacheField>
    <cacheField name="Estimated_x000a_Cost_x000a_(Rounded)" numFmtId="0">
      <sharedItems containsBlank="1" containsMixedTypes="1" containsNumber="1" containsInteger="1" minValue="1130" maxValue="89500"/>
    </cacheField>
    <cacheField name="Martinez yes?" numFmtId="0">
      <sharedItems containsBlank="1" containsMixedTypes="1" containsNumber="1" containsInteger="1" minValue="2025" maxValue="2025" count="5">
        <m/>
        <s v="Summer 24"/>
        <s v="yes"/>
        <s v="Summer 25"/>
        <n v="2025" u="1"/>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nny Hayden" refreshedDate="45410.808447222225" createdVersion="8" refreshedVersion="8" minRefreshableVersion="3" recordCount="75" xr:uid="{028C2DE8-1559-4A22-942F-7422DE56C7C4}">
  <cacheSource type="worksheet">
    <worksheetSource ref="A108:K183" sheet="Itemized List update "/>
  </cacheSource>
  <cacheFields count="11">
    <cacheField name="Building_x000a_ID" numFmtId="0">
      <sharedItems containsBlank="1"/>
    </cacheField>
    <cacheField name="Building_x000a_Description" numFmtId="0">
      <sharedItems containsBlank="1" count="22">
        <m/>
        <s v="X"/>
        <s v="Site"/>
        <s v="Classrooms 6-8"/>
        <s v="Classrooms 10-13"/>
        <s v="Administration"/>
        <s v="Transitional Kindergarten"/>
        <s v="Support Services"/>
        <s v="Classrooms Kindergarten"/>
        <s v="Music Classrooms 36 &amp;37"/>
        <s v="Classrooms 15-19"/>
        <s v="Classrooms 26-29"/>
        <s v="Classrooms 9, 14, &amp; 20"/>
        <s v="Community Gym"/>
        <s v="Classrooms 21 &amp; 22"/>
        <s v="Library"/>
        <s v="Classrooms 23 - 25"/>
        <s v="Classrooms 30 - 32"/>
        <s v="Classrooms 33 &amp; 34"/>
        <s v="Classroom 35"/>
        <s v="Selman Multi-Purpose Building"/>
        <s v="Pre-School"/>
      </sharedItems>
    </cacheField>
    <cacheField name="Room_x000a_Description" numFmtId="0">
      <sharedItems containsBlank="1" count="23">
        <m/>
        <s v="X"/>
        <s v="Main Hardcourt"/>
        <s v="Kindergarten Hardcourt"/>
        <s v="Parking Lots"/>
        <s v="Exterior"/>
        <s v="Classrooms 6"/>
        <s v="Classrooms 7"/>
        <s v="Classrooms 8"/>
        <s v="Lobby"/>
        <s v="Classroom 38"/>
        <s v="Classroom 36"/>
        <s v="Classroom 37"/>
        <s v="Practice Room 1"/>
        <s v="Practice Room 2"/>
        <s v="Practice Room 3"/>
        <s v="Classrooms 9"/>
        <s v="Classrooms 14"/>
        <s v="Classrooms 20"/>
        <s v="Classrooms 21"/>
        <s v="Classrooms 22"/>
        <s v="Classroom 23 - Science"/>
        <s v="Classroom 24 - Science"/>
      </sharedItems>
    </cacheField>
    <cacheField name="Item" numFmtId="0">
      <sharedItems containsBlank="1" count="12">
        <m/>
        <s v="X"/>
        <s v="AC Paving"/>
        <s v="Drinking Fountains"/>
        <s v="Exterior Wall Finish"/>
        <s v="Downspouts"/>
        <s v="Exterior Door"/>
        <s v="Window Coverings"/>
        <s v="Windows"/>
        <s v="Glazing"/>
        <s v="Fascia Material"/>
        <s v="Exterior Roll-up Doors"/>
      </sharedItems>
    </cacheField>
    <cacheField name="Notes (Second Assessment)" numFmtId="0">
      <sharedItems containsBlank="1"/>
    </cacheField>
    <cacheField name="Assessed_x000a_Condition" numFmtId="0">
      <sharedItems containsBlank="1" count="6">
        <m/>
        <s v="X"/>
        <s v="02 - Necessary But Not Critical - 2 yrs"/>
        <s v="05 - Recommend Improvement - 5 yrs"/>
        <s v="10 - Recommend Improvement - 10 yrs"/>
        <s v="00 - Critical - Replace Now"/>
      </sharedItems>
    </cacheField>
    <cacheField name="Remaining Years At_x000a_Time of Assessment" numFmtId="0">
      <sharedItems containsBlank="1" containsMixedTypes="1" containsNumber="1" containsInteger="1" minValue="0" maxValue="10"/>
    </cacheField>
    <cacheField name="Year of_x000a_Assessment" numFmtId="0">
      <sharedItems containsBlank="1" containsMixedTypes="1" containsNumber="1" containsInteger="1" minValue="2022" maxValue="2022"/>
    </cacheField>
    <cacheField name="Anticipated Replacement Date" numFmtId="0">
      <sharedItems containsBlank="1" containsMixedTypes="1" containsNumber="1" containsInteger="1" minValue="2024" maxValue="2032"/>
    </cacheField>
    <cacheField name="Estimated_x000a_Cost_x000a_(Rounded)" numFmtId="0">
      <sharedItems containsBlank="1" containsMixedTypes="1" containsNumber="1" containsInteger="1" minValue="350" maxValue="676490"/>
    </cacheField>
    <cacheField name="Martinez y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2">
  <r>
    <m/>
    <m/>
    <m/>
    <m/>
    <m/>
    <x v="0"/>
    <m/>
    <m/>
    <m/>
    <m/>
    <x v="0"/>
  </r>
  <r>
    <s v="X"/>
    <s v="X"/>
    <s v="X"/>
    <s v="X"/>
    <m/>
    <x v="1"/>
    <s v="X"/>
    <s v="X"/>
    <s v="X"/>
    <s v="X"/>
    <x v="0"/>
  </r>
  <r>
    <s v="AA"/>
    <s v="Classrooms 6-8"/>
    <s v="Classrooms 6"/>
    <s v="HVAC Units"/>
    <m/>
    <x v="2"/>
    <n v="2"/>
    <n v="2022"/>
    <n v="2024"/>
    <n v="19231"/>
    <x v="0"/>
  </r>
  <r>
    <s v="AA"/>
    <s v="Classrooms 6-8"/>
    <s v="Classrooms 7"/>
    <s v="HVAC Units"/>
    <m/>
    <x v="2"/>
    <n v="2"/>
    <n v="2022"/>
    <n v="2024"/>
    <n v="19231"/>
    <x v="0"/>
  </r>
  <r>
    <s v="AA"/>
    <s v="Classrooms 6-8"/>
    <s v="Classrooms 8"/>
    <s v="HVAC Units"/>
    <m/>
    <x v="2"/>
    <n v="2"/>
    <n v="2022"/>
    <n v="2024"/>
    <n v="19231"/>
    <x v="0"/>
  </r>
  <r>
    <s v="B"/>
    <s v="Classrooms 10-13"/>
    <s v="Classrooms 10"/>
    <s v="HVAC Units"/>
    <m/>
    <x v="2"/>
    <n v="2"/>
    <n v="2022"/>
    <n v="2024"/>
    <n v="19231"/>
    <x v="1"/>
  </r>
  <r>
    <s v="B"/>
    <s v="Classrooms 10-13"/>
    <s v="Classrooms 11"/>
    <s v="HVAC Units"/>
    <m/>
    <x v="2"/>
    <n v="2"/>
    <n v="2022"/>
    <n v="2024"/>
    <n v="19231"/>
    <x v="1"/>
  </r>
  <r>
    <s v="B"/>
    <s v="Classrooms 10-13"/>
    <s v="Classrooms 12"/>
    <s v="HVAC Units"/>
    <m/>
    <x v="2"/>
    <n v="2"/>
    <n v="2022"/>
    <n v="2024"/>
    <n v="19231"/>
    <x v="1"/>
  </r>
  <r>
    <s v="B"/>
    <s v="Classrooms 10-13"/>
    <s v="Classrooms 13"/>
    <s v="HVAC Units"/>
    <m/>
    <x v="2"/>
    <n v="2"/>
    <n v="2022"/>
    <n v="2024"/>
    <n v="19231"/>
    <x v="1"/>
  </r>
  <r>
    <s v="BB"/>
    <s v="Administration"/>
    <s v="Lobby"/>
    <s v="HVAC Units"/>
    <m/>
    <x v="2"/>
    <n v="2"/>
    <n v="2022"/>
    <n v="2024"/>
    <n v="19231"/>
    <x v="0"/>
  </r>
  <r>
    <s v="BB"/>
    <s v="Administration"/>
    <s v="Lobby"/>
    <s v="HVAC Units"/>
    <m/>
    <x v="2"/>
    <n v="2"/>
    <n v="2022"/>
    <n v="2024"/>
    <n v="19231"/>
    <x v="0"/>
  </r>
  <r>
    <s v="C"/>
    <s v="Transitional Kindergarten"/>
    <s v="Classroom 2"/>
    <s v="HVAC Units"/>
    <m/>
    <x v="2"/>
    <n v="2"/>
    <n v="2022"/>
    <n v="2024"/>
    <m/>
    <x v="0"/>
  </r>
  <r>
    <s v="C"/>
    <s v="Transitional Kindergarten"/>
    <s v="Classroom 2"/>
    <s v="HVAC Units"/>
    <m/>
    <x v="2"/>
    <n v="2"/>
    <n v="2022"/>
    <n v="2024"/>
    <m/>
    <x v="0"/>
  </r>
  <r>
    <s v="CC"/>
    <s v="Support Services"/>
    <s v="Classroom 38"/>
    <s v="HVAC Units"/>
    <m/>
    <x v="2"/>
    <n v="2"/>
    <n v="2022"/>
    <n v="2024"/>
    <n v="19231"/>
    <x v="0"/>
  </r>
  <r>
    <s v="CC"/>
    <s v="Support Services"/>
    <s v="39 Wildcat's Room"/>
    <s v="HVAC Units"/>
    <m/>
    <x v="2"/>
    <n v="2"/>
    <n v="2022"/>
    <n v="2024"/>
    <n v="19231"/>
    <x v="0"/>
  </r>
  <r>
    <s v="CC"/>
    <s v="Support Services"/>
    <s v="39 Wildcat's Room"/>
    <s v="HVAC Units"/>
    <m/>
    <x v="2"/>
    <n v="2"/>
    <n v="2022"/>
    <n v="2024"/>
    <n v="19231"/>
    <x v="0"/>
  </r>
  <r>
    <s v="D"/>
    <s v="Classrooms Kindergarten"/>
    <s v="Classroom 3"/>
    <s v="HVAC Units"/>
    <m/>
    <x v="2"/>
    <n v="2"/>
    <n v="2022"/>
    <n v="2024"/>
    <m/>
    <x v="0"/>
  </r>
  <r>
    <s v="D"/>
    <s v="Classrooms Kindergarten"/>
    <s v="Classroom 4"/>
    <s v="HVAC Units"/>
    <m/>
    <x v="2"/>
    <n v="2"/>
    <n v="2022"/>
    <n v="2024"/>
    <m/>
    <x v="0"/>
  </r>
  <r>
    <s v="D"/>
    <s v="Classrooms Kindergarten"/>
    <s v="Classroom 5"/>
    <s v="HVAC Units"/>
    <m/>
    <x v="2"/>
    <n v="2"/>
    <n v="2022"/>
    <n v="2024"/>
    <m/>
    <x v="0"/>
  </r>
  <r>
    <s v="DD"/>
    <s v="Music Classrooms 36 &amp;37"/>
    <s v="Classroom 36"/>
    <s v="HVAC Units"/>
    <m/>
    <x v="2"/>
    <n v="2"/>
    <n v="2022"/>
    <n v="2024"/>
    <n v="19231"/>
    <x v="0"/>
  </r>
  <r>
    <s v="DD"/>
    <s v="Music Classrooms 36 &amp;37"/>
    <s v="Classroom 37"/>
    <s v="HVAC Units"/>
    <m/>
    <x v="2"/>
    <n v="2"/>
    <n v="2022"/>
    <n v="2024"/>
    <n v="19231"/>
    <x v="0"/>
  </r>
  <r>
    <s v="E"/>
    <s v="Classrooms 15-19"/>
    <s v="Classrooms 15"/>
    <s v="HVAC Units"/>
    <s v="New split unit 11/7/16"/>
    <x v="3"/>
    <n v="10"/>
    <n v="2022"/>
    <n v="2032"/>
    <n v="19231"/>
    <x v="1"/>
  </r>
  <r>
    <s v="E"/>
    <s v="Classrooms 15-19"/>
    <s v="Classrooms 16"/>
    <s v="HVAC Units"/>
    <s v="Room 16 New heat pump  condenser installed 6/17/22."/>
    <x v="3"/>
    <n v="10"/>
    <n v="2022"/>
    <n v="2032"/>
    <n v="19231"/>
    <x v="1"/>
  </r>
  <r>
    <s v="E"/>
    <s v="Classrooms 15-19"/>
    <s v="Classrooms 17"/>
    <s v="HVAC Units"/>
    <m/>
    <x v="2"/>
    <n v="2"/>
    <n v="2022"/>
    <n v="2024"/>
    <n v="19231"/>
    <x v="1"/>
  </r>
  <r>
    <s v="E"/>
    <s v="Classrooms 15-19"/>
    <s v="Classrooms 18"/>
    <s v="HVAC Units"/>
    <m/>
    <x v="2"/>
    <n v="2"/>
    <n v="2022"/>
    <n v="2024"/>
    <n v="19231"/>
    <x v="1"/>
  </r>
  <r>
    <s v="E"/>
    <s v="Classrooms 15-19"/>
    <s v="Classrooms 19"/>
    <s v="HVAC Units"/>
    <m/>
    <x v="2"/>
    <n v="2"/>
    <n v="2022"/>
    <n v="2024"/>
    <n v="19231"/>
    <x v="0"/>
  </r>
  <r>
    <s v="E"/>
    <s v="Classrooms 15-19"/>
    <s v="MDF Room"/>
    <s v="HVAC Units"/>
    <m/>
    <x v="2"/>
    <n v="2"/>
    <n v="2022"/>
    <n v="2024"/>
    <n v="19231"/>
    <x v="0"/>
  </r>
  <r>
    <s v="F"/>
    <s v="Classrooms 26-29"/>
    <s v="Classrooms 26"/>
    <s v="HVAC Units"/>
    <m/>
    <x v="2"/>
    <n v="2"/>
    <n v="2022"/>
    <n v="2024"/>
    <n v="19231"/>
    <x v="1"/>
  </r>
  <r>
    <s v="F"/>
    <s v="Classrooms 26-29"/>
    <s v="Classrooms 27"/>
    <s v="HVAC Units"/>
    <s v="Installed 6/23/17"/>
    <x v="3"/>
    <n v="10"/>
    <n v="2022"/>
    <n v="2032"/>
    <n v="19231"/>
    <x v="0"/>
  </r>
  <r>
    <s v="F"/>
    <s v="Classrooms 26-29"/>
    <s v="Classrooms 28"/>
    <s v="HVAC Units"/>
    <m/>
    <x v="2"/>
    <n v="2"/>
    <n v="2022"/>
    <n v="2024"/>
    <n v="19231"/>
    <x v="1"/>
  </r>
  <r>
    <s v="F"/>
    <s v="Classrooms 26-29"/>
    <s v="Classrooms 29"/>
    <s v="HVAC Units"/>
    <m/>
    <x v="2"/>
    <n v="2"/>
    <n v="2022"/>
    <n v="2024"/>
    <n v="19231"/>
    <x v="1"/>
  </r>
  <r>
    <s v="FF"/>
    <s v="Classrooms 9, 14, &amp; 20"/>
    <s v="Classrooms 9"/>
    <s v="HVAC Units"/>
    <m/>
    <x v="2"/>
    <n v="2"/>
    <n v="2022"/>
    <n v="2024"/>
    <n v="19231"/>
    <x v="0"/>
  </r>
  <r>
    <s v="FF"/>
    <s v="Classrooms 9, 14, &amp; 20"/>
    <s v="Classrooms 14"/>
    <s v="HVAC Units"/>
    <m/>
    <x v="2"/>
    <n v="2"/>
    <n v="2022"/>
    <n v="2024"/>
    <n v="19231"/>
    <x v="0"/>
  </r>
  <r>
    <s v="FF"/>
    <s v="Classrooms 9, 14, &amp; 20"/>
    <s v="Classrooms 20"/>
    <s v="HVAC Units"/>
    <m/>
    <x v="2"/>
    <n v="2"/>
    <n v="2022"/>
    <n v="2024"/>
    <n v="19231"/>
    <x v="0"/>
  </r>
  <r>
    <s v="G"/>
    <s v="Community Gym"/>
    <s v="Office  "/>
    <s v="HVAC Units"/>
    <s v="PTAC Wall Heat Pump 1/27/20"/>
    <x v="3"/>
    <n v="10"/>
    <n v="2022"/>
    <n v="2032"/>
    <n v="19231"/>
    <x v="1"/>
  </r>
  <r>
    <s v="G"/>
    <s v="Community Gym"/>
    <s v="Office  "/>
    <s v="HVAC Units"/>
    <m/>
    <x v="2"/>
    <n v="2"/>
    <n v="2022"/>
    <n v="2024"/>
    <n v="19231"/>
    <x v="1"/>
  </r>
  <r>
    <s v="G"/>
    <s v="Community Gym"/>
    <s v="Office  "/>
    <s v="HVAC Units"/>
    <m/>
    <x v="2"/>
    <n v="2"/>
    <n v="2022"/>
    <n v="2024"/>
    <n v="19231"/>
    <x v="1"/>
  </r>
  <r>
    <s v="GG"/>
    <s v="Classrooms 21 &amp; 22"/>
    <s v="Classrooms 21"/>
    <s v="HVAC Units"/>
    <m/>
    <x v="2"/>
    <n v="2"/>
    <n v="2022"/>
    <n v="2024"/>
    <n v="19231"/>
    <x v="0"/>
  </r>
  <r>
    <s v="GG"/>
    <s v="Classrooms 21 &amp; 22"/>
    <s v="Classrooms 22"/>
    <s v="HVAC Units"/>
    <m/>
    <x v="2"/>
    <n v="2"/>
    <n v="2022"/>
    <n v="2024"/>
    <n v="19231"/>
    <x v="0"/>
  </r>
  <r>
    <s v="M"/>
    <s v="Classrooms 23 - 25"/>
    <s v="Classroom 23 - Science"/>
    <s v="HVAC Units"/>
    <m/>
    <x v="2"/>
    <n v="2"/>
    <n v="2022"/>
    <n v="2024"/>
    <n v="19231"/>
    <x v="1"/>
  </r>
  <r>
    <s v="M"/>
    <s v="Classrooms 23 - 25"/>
    <s v="Classroom 24 - Science"/>
    <s v="HVAC Units"/>
    <m/>
    <x v="2"/>
    <n v="2"/>
    <n v="2022"/>
    <n v="2024"/>
    <n v="19231"/>
    <x v="1"/>
  </r>
  <r>
    <s v="M"/>
    <s v="Classrooms 23 - 25"/>
    <s v="Classroom 25 - Art"/>
    <s v="HVAC Units"/>
    <s v="Installed 2/26/18"/>
    <x v="3"/>
    <n v="10"/>
    <n v="2022"/>
    <n v="2032"/>
    <n v="19231"/>
    <x v="0"/>
  </r>
  <r>
    <s v="S"/>
    <s v="Classrooms 30 - 32"/>
    <s v="Classrooms 30"/>
    <s v="HVAC Units"/>
    <m/>
    <x v="2"/>
    <n v="2"/>
    <n v="2022"/>
    <n v="2024"/>
    <n v="19231"/>
    <x v="1"/>
  </r>
  <r>
    <s v="S"/>
    <s v="Classrooms 30 - 32"/>
    <s v="Classrooms 31"/>
    <s v="HVAC Units"/>
    <m/>
    <x v="2"/>
    <n v="2"/>
    <n v="2022"/>
    <n v="2024"/>
    <n v="19231"/>
    <x v="0"/>
  </r>
  <r>
    <s v="T"/>
    <s v="Classrooms 33 &amp; 34"/>
    <s v="Classrooms 33"/>
    <s v="HVAC Units"/>
    <m/>
    <x v="2"/>
    <n v="2"/>
    <n v="2022"/>
    <n v="2024"/>
    <n v="19231"/>
    <x v="1"/>
  </r>
  <r>
    <s v="T"/>
    <s v="Classrooms 33 &amp; 34"/>
    <s v="Classrooms 34"/>
    <s v="HVAC Units"/>
    <m/>
    <x v="2"/>
    <n v="2"/>
    <n v="2022"/>
    <n v="2024"/>
    <n v="19231"/>
    <x v="1"/>
  </r>
  <r>
    <s v="U"/>
    <s v="Classroom 35"/>
    <s v="Classrooms 35"/>
    <s v="HVAC Units"/>
    <m/>
    <x v="2"/>
    <n v="2"/>
    <n v="2022"/>
    <n v="2024"/>
    <n v="19231"/>
    <x v="0"/>
  </r>
  <r>
    <s v="SELMAN"/>
    <s v="Selman Multi-Purpose Building"/>
    <s v="Multi-Purpose"/>
    <s v="HVAC Units"/>
    <m/>
    <x v="3"/>
    <n v="10"/>
    <n v="2022"/>
    <n v="2032"/>
    <m/>
    <x v="2"/>
  </r>
  <r>
    <s v="SELMAN"/>
    <s v="Selman Multi-Purpose Building"/>
    <s v="Principal Office  "/>
    <s v="HVAC Units"/>
    <m/>
    <x v="3"/>
    <n v="10"/>
    <n v="2022"/>
    <n v="2032"/>
    <m/>
    <x v="2"/>
  </r>
  <r>
    <s v="SELMAN"/>
    <s v="Selman Multi-Purpose Building"/>
    <s v="Kitchen"/>
    <s v="HVAC Units"/>
    <m/>
    <x v="4"/>
    <n v="5"/>
    <n v="2022"/>
    <n v="2027"/>
    <m/>
    <x v="2"/>
  </r>
  <r>
    <s v="P"/>
    <s v="Pre-School"/>
    <s v="Pre-School"/>
    <s v="HVAC Units"/>
    <m/>
    <x v="3"/>
    <n v="10"/>
    <n v="2022"/>
    <n v="2032"/>
    <m/>
    <x v="2"/>
  </r>
  <r>
    <s v="P"/>
    <s v="Pre-School"/>
    <s v="Pre-School"/>
    <s v="HVAC Units"/>
    <m/>
    <x v="3"/>
    <n v="10"/>
    <n v="2022"/>
    <n v="2032"/>
    <m/>
    <x v="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6">
  <r>
    <m/>
    <m/>
    <m/>
    <x v="0"/>
    <m/>
    <m/>
    <m/>
    <m/>
    <m/>
    <m/>
  </r>
  <r>
    <s v="X"/>
    <s v="X"/>
    <s v="X"/>
    <x v="1"/>
    <m/>
    <s v="X"/>
    <s v="X"/>
    <s v="X"/>
    <s v="X"/>
    <s v="X"/>
  </r>
  <r>
    <s v="AA"/>
    <s v="Classrooms 6-8"/>
    <s v="Boy's Toilet Room"/>
    <x v="2"/>
    <m/>
    <s v="05 - Recommend Improvement - 5 yrs"/>
    <n v="5"/>
    <n v="2022"/>
    <n v="2027"/>
    <n v="2500"/>
  </r>
  <r>
    <s v="AA"/>
    <s v="Classrooms 6-8"/>
    <s v="Girl's Toilet Room"/>
    <x v="2"/>
    <m/>
    <s v="05 - Recommend Improvement - 5 yrs"/>
    <n v="5"/>
    <n v="2022"/>
    <n v="2027"/>
    <n v="2500"/>
  </r>
  <r>
    <s v="AA"/>
    <s v="Classrooms 6-8"/>
    <s v="PE Storage / IDF"/>
    <x v="2"/>
    <m/>
    <s v="05 - Recommend Improvement - 5 yrs"/>
    <n v="5"/>
    <n v="2022"/>
    <n v="2027"/>
    <n v="2500"/>
  </r>
  <r>
    <s v="AA"/>
    <s v="Classrooms 6-8"/>
    <s v="Classrooms 6"/>
    <x v="2"/>
    <m/>
    <s v="05 - Recommend Improvement - 5 yrs"/>
    <n v="5"/>
    <n v="2022"/>
    <n v="2027"/>
    <n v="2500"/>
  </r>
  <r>
    <s v="AA"/>
    <s v="Classrooms 6-8"/>
    <s v="Classrooms 6"/>
    <x v="3"/>
    <m/>
    <s v="05 - Recommend Improvement - 5 yrs"/>
    <n v="5"/>
    <n v="2022"/>
    <n v="2027"/>
    <n v="89500"/>
  </r>
  <r>
    <s v="AA"/>
    <s v="Classrooms 6-8"/>
    <s v="Classrooms 6"/>
    <x v="4"/>
    <m/>
    <s v="00 - Critical - Replace Now"/>
    <n v="0"/>
    <n v="2022"/>
    <s v="Now"/>
    <n v="35220"/>
  </r>
  <r>
    <s v="AA"/>
    <s v="Classrooms 6-8"/>
    <s v="Classrooms 6"/>
    <x v="5"/>
    <m/>
    <s v="02 - Necessary But Not Critical - 2 yrs"/>
    <n v="2"/>
    <n v="2022"/>
    <n v="2024"/>
    <n v="2500"/>
  </r>
  <r>
    <s v="AA"/>
    <s v="Classrooms 6-8"/>
    <s v="Classrooms 6"/>
    <x v="6"/>
    <m/>
    <s v="02 - Necessary But Not Critical - 2 yrs"/>
    <n v="2"/>
    <n v="2022"/>
    <n v="2024"/>
    <n v="2500"/>
  </r>
  <r>
    <s v="AA"/>
    <s v="Classrooms 6-8"/>
    <s v="Classrooms 7"/>
    <x v="2"/>
    <m/>
    <s v="05 - Recommend Improvement - 5 yrs"/>
    <n v="5"/>
    <n v="2022"/>
    <n v="2027"/>
    <n v="2500"/>
  </r>
  <r>
    <s v="AA"/>
    <s v="Classrooms 6-8"/>
    <s v="Classrooms 7"/>
    <x v="4"/>
    <m/>
    <s v="05 - Recommend Improvement - 5 yrs"/>
    <n v="5"/>
    <n v="2022"/>
    <n v="2027"/>
    <n v="35220"/>
  </r>
  <r>
    <s v="AA"/>
    <s v="Classrooms 6-8"/>
    <s v="Classrooms 7"/>
    <x v="5"/>
    <m/>
    <s v="02 - Necessary But Not Critical - 2 yrs"/>
    <n v="2"/>
    <n v="2022"/>
    <n v="2024"/>
    <n v="1860"/>
  </r>
  <r>
    <s v="AA"/>
    <s v="Classrooms 6-8"/>
    <s v="Classrooms 7"/>
    <x v="6"/>
    <s v="Cabinet damage"/>
    <s v="02 - Necessary But Not Critical - 2 yrs"/>
    <n v="2"/>
    <n v="2022"/>
    <n v="2024"/>
    <n v="1810"/>
  </r>
  <r>
    <s v="AA"/>
    <s v="Classrooms 6-8"/>
    <s v="Classrooms 8"/>
    <x v="2"/>
    <m/>
    <s v="05 - Recommend Improvement - 5 yrs"/>
    <n v="5"/>
    <n v="2022"/>
    <n v="2027"/>
    <n v="2500"/>
  </r>
  <r>
    <s v="AA"/>
    <s v="Classrooms 6-8"/>
    <s v="Classrooms 8"/>
    <x v="4"/>
    <m/>
    <s v="05 - Recommend Improvement - 5 yrs"/>
    <n v="5"/>
    <n v="2022"/>
    <n v="2027"/>
    <n v="25220"/>
  </r>
  <r>
    <s v="AA"/>
    <s v="Classrooms 6-8"/>
    <s v="Classrooms 8"/>
    <x v="5"/>
    <m/>
    <s v="02 - Necessary But Not Critical - 2 yrs"/>
    <n v="2"/>
    <n v="2022"/>
    <n v="2024"/>
    <n v="1130"/>
  </r>
  <r>
    <s v="AA"/>
    <s v="Classrooms 6-8"/>
    <s v="Classrooms 8"/>
    <x v="6"/>
    <m/>
    <s v="02 - Necessary But Not Critical - 2 yrs"/>
    <n v="2"/>
    <n v="2022"/>
    <n v="2024"/>
    <n v="6340"/>
  </r>
  <r>
    <s v="B"/>
    <s v="Classrooms 10-13"/>
    <s v="Men's Toilet Room"/>
    <x v="2"/>
    <m/>
    <s v="05 - Recommend Improvement - 5 yrs"/>
    <n v="5"/>
    <n v="2022"/>
    <n v="2027"/>
    <n v="3000"/>
  </r>
  <r>
    <s v="B"/>
    <s v="Classrooms 10-13"/>
    <s v="Men's Toilet Room"/>
    <x v="7"/>
    <m/>
    <s v="05 - Recommend Improvement - 5 yrs"/>
    <n v="5"/>
    <n v="2022"/>
    <n v="2027"/>
    <n v="3520"/>
  </r>
  <r>
    <s v="B"/>
    <s v="Classrooms 10-13"/>
    <s v="Men's Toilet Room"/>
    <x v="6"/>
    <m/>
    <m/>
    <m/>
    <m/>
    <m/>
    <n v="2500"/>
  </r>
  <r>
    <s v="B"/>
    <s v="Classrooms 10-13"/>
    <s v="Women's Toilet Room"/>
    <x v="2"/>
    <m/>
    <s v="10 - Recommend Improvement - 10 yrs"/>
    <n v="10"/>
    <n v="2022"/>
    <n v="2032"/>
    <n v="2500"/>
  </r>
  <r>
    <s v="B"/>
    <s v="Classrooms 10-13"/>
    <s v="Women's Toilet Room"/>
    <x v="6"/>
    <m/>
    <m/>
    <m/>
    <m/>
    <m/>
    <n v="2500"/>
  </r>
  <r>
    <s v="B"/>
    <s v="Classrooms 10-13"/>
    <s v="Boy's Toilet Room"/>
    <x v="2"/>
    <m/>
    <s v="00 - Critical - Replace Now"/>
    <n v="0"/>
    <n v="2022"/>
    <s v="Now"/>
    <n v="2350"/>
  </r>
  <r>
    <s v="B"/>
    <s v="Classrooms 10-13"/>
    <s v="Boy's Toilet Room"/>
    <x v="8"/>
    <m/>
    <s v="05 - Recommend Improvement - 5 yrs"/>
    <n v="5"/>
    <n v="2022"/>
    <n v="2027"/>
    <n v="22720"/>
  </r>
  <r>
    <s v="B"/>
    <s v="Classrooms 10-13"/>
    <s v="Girl's Toilet Room"/>
    <x v="2"/>
    <m/>
    <s v="00 - Critical - Replace Now"/>
    <n v="0"/>
    <n v="2022"/>
    <s v="Now"/>
    <n v="2350"/>
  </r>
  <r>
    <s v="B"/>
    <s v="Classrooms 10-13"/>
    <s v="Girl's Toilet Room"/>
    <x v="8"/>
    <m/>
    <s v="05 - Recommend Improvement - 5 yrs"/>
    <n v="5"/>
    <n v="2022"/>
    <n v="2027"/>
    <n v="31810"/>
  </r>
  <r>
    <s v="B"/>
    <s v="Classrooms 10-13"/>
    <s v="Electrical Room"/>
    <x v="2"/>
    <m/>
    <s v="02 - Necessary But Not Critical - 2 yrs"/>
    <n v="2"/>
    <n v="2022"/>
    <n v="2024"/>
    <n v="1410"/>
  </r>
  <r>
    <s v="B"/>
    <s v="Classrooms 10-13"/>
    <s v="Classrooms 10"/>
    <x v="2"/>
    <m/>
    <s v="05 - Recommend Improvement - 5 yrs"/>
    <n v="5"/>
    <n v="2022"/>
    <n v="2027"/>
    <n v="3820"/>
  </r>
  <r>
    <s v="B"/>
    <s v="Classrooms 10-13"/>
    <s v="Classrooms 10"/>
    <x v="9"/>
    <m/>
    <s v="05 - Recommend Improvement - 5 yrs"/>
    <n v="5"/>
    <n v="2022"/>
    <n v="2027"/>
    <n v="12400"/>
  </r>
  <r>
    <s v="B"/>
    <s v="Classrooms 10-13"/>
    <s v="Classrooms 10"/>
    <x v="6"/>
    <s v="Bad counter"/>
    <s v="05 - Recommend Improvement - 5 yrs"/>
    <n v="5"/>
    <n v="2022"/>
    <n v="2027"/>
    <n v="1920"/>
  </r>
  <r>
    <s v="B"/>
    <s v="Classrooms 10-13"/>
    <s v="Classrooms 11"/>
    <x v="2"/>
    <m/>
    <s v="05 - Recommend Improvement - 5 yrs"/>
    <n v="5"/>
    <n v="2022"/>
    <n v="2027"/>
    <n v="3820"/>
  </r>
  <r>
    <s v="B"/>
    <s v="Classrooms 10-13"/>
    <s v="Classrooms 11"/>
    <x v="9"/>
    <m/>
    <s v="02 - Necessary But Not Critical - 2 yrs"/>
    <n v="2"/>
    <n v="2022"/>
    <n v="2024"/>
    <n v="12400"/>
  </r>
  <r>
    <s v="B"/>
    <s v="Classrooms 10-13"/>
    <s v="Classrooms 11"/>
    <x v="6"/>
    <m/>
    <s v="05 - Recommend Improvement - 5 yrs"/>
    <n v="5"/>
    <n v="2022"/>
    <n v="2027"/>
    <n v="19210"/>
  </r>
  <r>
    <s v="B"/>
    <s v="Classrooms 10-13"/>
    <s v="Classrooms 12"/>
    <x v="2"/>
    <m/>
    <s v="05 - Recommend Improvement - 5 yrs"/>
    <n v="5"/>
    <n v="2022"/>
    <n v="2027"/>
    <n v="3820"/>
  </r>
  <r>
    <s v="B"/>
    <s v="Classrooms 10-13"/>
    <s v="Classrooms 12"/>
    <x v="9"/>
    <m/>
    <s v="10 - Recommend Improvement - 10 yrs"/>
    <n v="10"/>
    <n v="2022"/>
    <n v="2032"/>
    <n v="12400"/>
  </r>
  <r>
    <s v="B"/>
    <s v="Classrooms 10-13"/>
    <s v="Classrooms 12"/>
    <x v="6"/>
    <s v="Old counter style"/>
    <s v="05 - Recommend Improvement - 5 yrs"/>
    <n v="5"/>
    <n v="2022"/>
    <n v="2027"/>
    <n v="29210"/>
  </r>
  <r>
    <s v="B"/>
    <s v="Classrooms 10-13"/>
    <s v="Classrooms 13"/>
    <x v="2"/>
    <m/>
    <s v="05 - Recommend Improvement - 5 yrs"/>
    <n v="5"/>
    <n v="2022"/>
    <n v="2027"/>
    <n v="3820"/>
  </r>
  <r>
    <s v="B"/>
    <s v="Classrooms 10-13"/>
    <s v="Classrooms 13"/>
    <x v="9"/>
    <m/>
    <s v="05 - Recommend Improvement - 5 yrs"/>
    <n v="5"/>
    <n v="2022"/>
    <n v="2027"/>
    <n v="12400"/>
  </r>
  <r>
    <s v="B"/>
    <s v="Classrooms 10-13"/>
    <s v="Classrooms 13"/>
    <x v="10"/>
    <s v="Some cabinet repair needed."/>
    <s v="05 - Recommend Improvement - 5 yrs"/>
    <n v="5"/>
    <n v="2022"/>
    <n v="2027"/>
    <n v="7900"/>
  </r>
  <r>
    <s v="B"/>
    <s v="Classrooms 10-13"/>
    <s v="Classrooms 13"/>
    <x v="6"/>
    <s v="Old counter type. "/>
    <s v="05 - Recommend Improvement - 5 yrs"/>
    <n v="5"/>
    <n v="2022"/>
    <n v="2027"/>
    <n v="1920"/>
  </r>
  <r>
    <s v="BB"/>
    <s v="Administration"/>
    <s v="Lobby"/>
    <x v="2"/>
    <m/>
    <s v="05 - Recommend Improvement - 5 yrs"/>
    <n v="5"/>
    <n v="2022"/>
    <n v="2027"/>
    <n v="4110"/>
  </r>
  <r>
    <s v="BB"/>
    <s v="Administration"/>
    <s v="Lobby"/>
    <x v="5"/>
    <s v="Now wood flooring"/>
    <s v="10 - Recommend Improvement - 10 yrs"/>
    <n v="10"/>
    <n v="2022"/>
    <n v="2032"/>
    <n v="19570"/>
  </r>
  <r>
    <s v="BB"/>
    <s v="Administration"/>
    <s v="Lobby"/>
    <x v="6"/>
    <m/>
    <s v="05 - Recommend Improvement - 5 yrs"/>
    <n v="5"/>
    <n v="2022"/>
    <n v="2027"/>
    <n v="22240"/>
  </r>
  <r>
    <s v="BB"/>
    <s v="Administration"/>
    <s v="Hallways"/>
    <x v="2"/>
    <s v="Lobby casework has minor bump damage. "/>
    <s v="05 - Recommend Improvement - 5 yrs"/>
    <n v="5"/>
    <n v="2022"/>
    <n v="2027"/>
    <n v="8920"/>
  </r>
  <r>
    <s v="BB"/>
    <s v="Administration"/>
    <s v="Hallways"/>
    <x v="5"/>
    <s v="Now wood flooring"/>
    <s v="10 - Recommend Improvement - 10 yrs"/>
    <n v="10"/>
    <n v="2022"/>
    <n v="2032"/>
    <n v="8220"/>
  </r>
  <r>
    <s v="BB"/>
    <s v="Administration"/>
    <s v="Hallways"/>
    <x v="6"/>
    <m/>
    <s v="05 - Recommend Improvement - 5 yrs"/>
    <n v="5"/>
    <n v="2022"/>
    <n v="2027"/>
    <n v="3500"/>
  </r>
  <r>
    <s v="BB"/>
    <s v="Administration"/>
    <s v="Offices (Admin)"/>
    <x v="2"/>
    <m/>
    <s v="05 - Recommend Improvement - 5 yrs"/>
    <n v="5"/>
    <n v="2022"/>
    <n v="2027"/>
    <n v="25820"/>
  </r>
  <r>
    <s v="BB"/>
    <s v="Administration"/>
    <s v="Offices (Admin)"/>
    <x v="4"/>
    <m/>
    <s v="05 - Recommend Improvement - 5 yrs"/>
    <n v="5"/>
    <n v="2022"/>
    <n v="2027"/>
    <n v="28520"/>
  </r>
  <r>
    <s v="BB"/>
    <s v="Administration"/>
    <s v="Conference Rooms"/>
    <x v="2"/>
    <m/>
    <s v="05 - Recommend Improvement - 5 yrs"/>
    <n v="5"/>
    <n v="2022"/>
    <n v="2027"/>
    <n v="13840"/>
  </r>
  <r>
    <s v="BB"/>
    <s v="Administration"/>
    <s v="Conference Rooms"/>
    <x v="4"/>
    <m/>
    <s v="05 - Recommend Improvement - 5 yrs"/>
    <n v="5"/>
    <n v="2022"/>
    <n v="2027"/>
    <n v="11730"/>
  </r>
  <r>
    <s v="BB"/>
    <s v="Administration"/>
    <s v="Electrical Room"/>
    <x v="2"/>
    <m/>
    <s v="10 - Recommend Improvement - 10 yrs"/>
    <n v="10"/>
    <n v="2022"/>
    <n v="2032"/>
    <n v="25100"/>
  </r>
  <r>
    <s v="BB"/>
    <s v="Administration"/>
    <s v="Electrical Room"/>
    <x v="5"/>
    <m/>
    <s v="10 - Recommend Improvement - 10 yrs"/>
    <n v="10"/>
    <n v="2022"/>
    <n v="2032"/>
    <n v="4500"/>
  </r>
  <r>
    <s v="BB"/>
    <s v="Administration"/>
    <s v="Nurse's Room"/>
    <x v="2"/>
    <m/>
    <s v="05 - Recommend Improvement - 5 yrs"/>
    <n v="5"/>
    <n v="2022"/>
    <n v="2027"/>
    <n v="19340"/>
  </r>
  <r>
    <s v="BB"/>
    <s v="Administration"/>
    <s v="Nurse's Room"/>
    <x v="5"/>
    <m/>
    <s v="10 - Recommend Improvement - 10 yrs"/>
    <n v="10"/>
    <n v="2022"/>
    <n v="2032"/>
    <n v="4500"/>
  </r>
  <r>
    <s v="BB"/>
    <s v="Administration"/>
    <s v="Nurse's Toilet Room"/>
    <x v="2"/>
    <m/>
    <s v="05 - Recommend Improvement - 5 yrs"/>
    <n v="5"/>
    <n v="2022"/>
    <n v="2027"/>
    <n v="3500"/>
  </r>
  <r>
    <s v="BB"/>
    <s v="Administration"/>
    <s v="Men's Toilet Room"/>
    <x v="2"/>
    <m/>
    <s v="05 - Recommend Improvement - 5 yrs"/>
    <n v="5"/>
    <n v="2022"/>
    <n v="2027"/>
    <n v="3040"/>
  </r>
  <r>
    <s v="BB"/>
    <s v="Administration"/>
    <s v="Women's Toilet Room"/>
    <x v="6"/>
    <m/>
    <s v="05 - Recommend Improvement - 5 yrs"/>
    <n v="5"/>
    <n v="2022"/>
    <n v="2027"/>
    <n v="24810"/>
  </r>
  <r>
    <s v="BB"/>
    <s v="Administration"/>
    <s v="Women's Toilet Room"/>
    <x v="2"/>
    <m/>
    <s v="05 - Recommend Improvement - 5 yrs"/>
    <n v="5"/>
    <n v="2022"/>
    <n v="2027"/>
    <n v="3500"/>
  </r>
  <r>
    <s v="BB"/>
    <s v="Administration"/>
    <s v="Workroom"/>
    <x v="2"/>
    <m/>
    <s v="05 - Recommend Improvement - 5 yrs"/>
    <n v="5"/>
    <n v="2022"/>
    <n v="2027"/>
    <n v="4250"/>
  </r>
  <r>
    <s v="BB"/>
    <s v="Administration"/>
    <s v="Workroom"/>
    <x v="5"/>
    <m/>
    <s v="02 - Necessary But Not Critical - 2 yrs"/>
    <n v="2"/>
    <n v="2022"/>
    <n v="2024"/>
    <n v="25280"/>
  </r>
  <r>
    <s v="BB"/>
    <s v="Administration"/>
    <s v="Workroom"/>
    <x v="6"/>
    <m/>
    <s v="05 - Recommend Improvement - 5 yrs"/>
    <n v="5"/>
    <n v="2022"/>
    <n v="2027"/>
    <n v="3500"/>
  </r>
  <r>
    <s v="BB"/>
    <s v="Administration"/>
    <s v="Staff Room"/>
    <x v="2"/>
    <m/>
    <s v="05 - Recommend Improvement - 5 yrs"/>
    <n v="5"/>
    <n v="2022"/>
    <n v="2027"/>
    <n v="10560"/>
  </r>
  <r>
    <s v="BB"/>
    <s v="Administration"/>
    <s v="Staff Room"/>
    <x v="5"/>
    <m/>
    <s v="05 - Recommend Improvement - 5 yrs"/>
    <n v="5"/>
    <n v="2022"/>
    <n v="2027"/>
    <n v="17750"/>
  </r>
  <r>
    <s v="BB"/>
    <s v="Administration"/>
    <s v="Staff Room"/>
    <x v="10"/>
    <s v="Casework has minor PLam damage"/>
    <s v="02 - Necessary But Not Critical - 2 yrs"/>
    <n v="2"/>
    <n v="2022"/>
    <n v="2024"/>
    <n v="19740"/>
  </r>
  <r>
    <s v="BB"/>
    <s v="Administration"/>
    <s v="Staff Room"/>
    <x v="6"/>
    <m/>
    <s v="02 - Necessary But Not Critical - 2 yrs"/>
    <n v="2"/>
    <n v="2022"/>
    <n v="2024"/>
    <n v="19500"/>
  </r>
  <r>
    <s v="C"/>
    <s v="Transitional Kindergarten"/>
    <s v="Classroom 2"/>
    <x v="2"/>
    <m/>
    <s v="05 - Recommend Improvement - 5 yrs"/>
    <n v="5"/>
    <n v="2022"/>
    <n v="2027"/>
    <m/>
  </r>
  <r>
    <s v="C"/>
    <s v="Transitional Kindergarten"/>
    <s v="Classroom 2"/>
    <x v="5"/>
    <m/>
    <s v="05 - Recommend Improvement - 5 yrs"/>
    <n v="5"/>
    <n v="2022"/>
    <n v="2027"/>
    <m/>
  </r>
  <r>
    <s v="C"/>
    <s v="Transitional Kindergarten"/>
    <s v="Classroom 2"/>
    <x v="4"/>
    <m/>
    <s v="02 - Necessary But Not Critical - 2 yrs"/>
    <n v="2"/>
    <n v="2022"/>
    <n v="2024"/>
    <m/>
  </r>
  <r>
    <s v="C"/>
    <s v="Transitional Kindergarten"/>
    <s v="Student Toilet Room"/>
    <x v="2"/>
    <m/>
    <s v="05 - Recommend Improvement - 5 yrs"/>
    <n v="5"/>
    <n v="2022"/>
    <n v="2027"/>
    <m/>
  </r>
  <r>
    <s v="C"/>
    <s v="Transitional Kindergarten"/>
    <s v="Office / Workroom"/>
    <x v="2"/>
    <m/>
    <s v="05 - Recommend Improvement - 5 yrs"/>
    <n v="5"/>
    <n v="2022"/>
    <n v="2027"/>
    <m/>
  </r>
  <r>
    <s v="C"/>
    <s v="Transitional Kindergarten"/>
    <s v="Office / Workroom"/>
    <x v="5"/>
    <m/>
    <s v="10 - Recommend Improvement - 10 yrs"/>
    <n v="10"/>
    <n v="2022"/>
    <n v="2032"/>
    <m/>
  </r>
  <r>
    <s v="C"/>
    <s v="Transitional Kindergarten"/>
    <s v="Electrical Room"/>
    <x v="2"/>
    <m/>
    <s v="05 - Recommend Improvement - 5 yrs"/>
    <n v="5"/>
    <n v="2022"/>
    <n v="2027"/>
    <m/>
  </r>
  <r>
    <s v="CC"/>
    <s v="Support Services"/>
    <s v="Classroom 38"/>
    <x v="2"/>
    <m/>
    <s v="05 - Recommend Improvement - 5 yrs"/>
    <n v="5"/>
    <n v="2022"/>
    <n v="2027"/>
    <n v="1340"/>
  </r>
  <r>
    <s v="CC"/>
    <s v="Support Services"/>
    <s v="Classroom 38"/>
    <x v="5"/>
    <m/>
    <s v="10 - Recommend Improvement - 10 yrs"/>
    <n v="10"/>
    <n v="2022"/>
    <n v="2032"/>
    <n v="1500"/>
  </r>
  <r>
    <s v="CC"/>
    <s v="Support Services"/>
    <s v="Classroom 38"/>
    <x v="4"/>
    <m/>
    <s v="05 - Recommend Improvement - 5 yrs"/>
    <n v="5"/>
    <n v="2022"/>
    <n v="2027"/>
    <n v="16070"/>
  </r>
  <r>
    <s v="CC"/>
    <s v="Support Services"/>
    <s v="Classroom 38"/>
    <x v="6"/>
    <s v="Old Style"/>
    <s v="02 - Necessary But Not Critical - 2 yrs"/>
    <n v="2"/>
    <n v="2022"/>
    <n v="2024"/>
    <n v="1520"/>
  </r>
  <r>
    <s v="CC"/>
    <s v="Support Services"/>
    <s v="Classroom 38A"/>
    <x v="2"/>
    <m/>
    <s v="05 - Recommend Improvement - 5 yrs"/>
    <n v="5"/>
    <n v="2022"/>
    <n v="2027"/>
    <n v="6850"/>
  </r>
  <r>
    <s v="CC"/>
    <s v="Support Services"/>
    <s v="Classroom 38A"/>
    <x v="4"/>
    <m/>
    <s v="05 - Recommend Improvement - 5 yrs"/>
    <n v="5"/>
    <n v="2022"/>
    <n v="2027"/>
    <n v="3170"/>
  </r>
  <r>
    <s v="CC"/>
    <s v="Support Services"/>
    <s v="Classroom 38B"/>
    <x v="2"/>
    <m/>
    <s v="05 - Recommend Improvement - 5 yrs"/>
    <n v="5"/>
    <n v="2022"/>
    <n v="2027"/>
    <n v="3500"/>
  </r>
  <r>
    <s v="CC"/>
    <s v="Support Services"/>
    <s v="Classroom 38B"/>
    <x v="5"/>
    <m/>
    <s v="05 - Recommend Improvement - 5 yrs"/>
    <n v="5"/>
    <n v="2022"/>
    <n v="2027"/>
    <n v="3500"/>
  </r>
  <r>
    <s v="CC"/>
    <s v="Support Services"/>
    <s v="Classroom 38B"/>
    <x v="4"/>
    <m/>
    <s v="05 - Recommend Improvement - 5 yrs"/>
    <n v="5"/>
    <n v="2022"/>
    <n v="2027"/>
    <n v="2570"/>
  </r>
  <r>
    <s v="CC"/>
    <s v="Support Services"/>
    <s v="Classroom 38B"/>
    <x v="6"/>
    <s v="Old style. Some delaminating."/>
    <s v="02 - Necessary But Not Critical - 2 yrs"/>
    <n v="2"/>
    <n v="2022"/>
    <n v="2024"/>
    <n v="2500"/>
  </r>
  <r>
    <s v="CC"/>
    <s v="Support Services"/>
    <s v="Classroom 38C"/>
    <x v="2"/>
    <m/>
    <s v="05 - Recommend Improvement - 5 yrs"/>
    <n v="5"/>
    <n v="2022"/>
    <n v="2027"/>
    <n v="2500"/>
  </r>
  <r>
    <s v="CC"/>
    <s v="Support Services"/>
    <s v="Classroom 38C"/>
    <x v="5"/>
    <m/>
    <s v="05 - Recommend Improvement - 5 yrs"/>
    <n v="5"/>
    <n v="2022"/>
    <n v="2027"/>
    <n v="3500"/>
  </r>
  <r>
    <s v="CC"/>
    <s v="Support Services"/>
    <s v="Classroom 38C"/>
    <x v="4"/>
    <m/>
    <s v="05 - Recommend Improvement - 5 yrs"/>
    <n v="5"/>
    <n v="2022"/>
    <n v="2027"/>
    <n v="2570"/>
  </r>
  <r>
    <s v="CC"/>
    <s v="Support Services"/>
    <s v="Classroom 38D"/>
    <x v="2"/>
    <m/>
    <s v="05 - Recommend Improvement - 5 yrs"/>
    <n v="5"/>
    <n v="2022"/>
    <n v="2027"/>
    <n v="3500"/>
  </r>
  <r>
    <s v="CC"/>
    <s v="Support Services"/>
    <s v="Classroom 38D"/>
    <x v="5"/>
    <m/>
    <s v="05 - Recommend Improvement - 5 yrs"/>
    <n v="5"/>
    <n v="2022"/>
    <n v="2027"/>
    <n v="2500"/>
  </r>
  <r>
    <s v="CC"/>
    <s v="Support Services"/>
    <s v="Classroom 38D"/>
    <x v="4"/>
    <m/>
    <s v="05 - Recommend Improvement - 5 yrs"/>
    <n v="5"/>
    <n v="2022"/>
    <n v="2027"/>
    <n v="7690"/>
  </r>
  <r>
    <s v="CC"/>
    <s v="Support Services"/>
    <s v="Classroom 38E"/>
    <x v="2"/>
    <m/>
    <s v="05 - Recommend Improvement - 5 yrs"/>
    <n v="5"/>
    <n v="2022"/>
    <n v="2027"/>
    <n v="3500"/>
  </r>
  <r>
    <s v="CC"/>
    <s v="Support Services"/>
    <s v="Classroom 38E"/>
    <x v="5"/>
    <m/>
    <s v="05 - Recommend Improvement - 5 yrs"/>
    <n v="5"/>
    <n v="2022"/>
    <n v="2027"/>
    <n v="3500"/>
  </r>
  <r>
    <s v="CC"/>
    <s v="Support Services"/>
    <s v="Classroom 38E"/>
    <x v="4"/>
    <m/>
    <s v="10 - Recommend Improvement - 10 yrs"/>
    <n v="10"/>
    <n v="2022"/>
    <n v="2032"/>
    <n v="5570"/>
  </r>
  <r>
    <s v="CC"/>
    <s v="Support Services"/>
    <s v="Classroom 38F"/>
    <x v="2"/>
    <m/>
    <s v="05 - Recommend Improvement - 5 yrs"/>
    <n v="5"/>
    <n v="2022"/>
    <n v="2027"/>
    <n v="2500"/>
  </r>
  <r>
    <s v="CC"/>
    <s v="Support Services"/>
    <s v="Classroom 38F"/>
    <x v="5"/>
    <m/>
    <s v="05 - Recommend Improvement - 5 yrs"/>
    <n v="5"/>
    <n v="2022"/>
    <n v="2027"/>
    <n v="2500"/>
  </r>
  <r>
    <s v="CC"/>
    <s v="Support Services"/>
    <s v="Classroom 38F"/>
    <x v="4"/>
    <m/>
    <s v="05 - Recommend Improvement - 5 yrs"/>
    <n v="5"/>
    <n v="2022"/>
    <n v="2027"/>
    <n v="5570"/>
  </r>
  <r>
    <s v="CC"/>
    <s v="Support Services"/>
    <s v="Foundation Office (39c)"/>
    <x v="2"/>
    <m/>
    <s v="05 - Recommend Improvement - 5 yrs"/>
    <n v="5"/>
    <n v="2022"/>
    <n v="2027"/>
    <n v="4230"/>
  </r>
  <r>
    <s v="CC"/>
    <s v="Support Services"/>
    <s v="Foundation Office (39c)"/>
    <x v="4"/>
    <m/>
    <s v="05 - Recommend Improvement - 5 yrs"/>
    <n v="5"/>
    <n v="2022"/>
    <n v="2027"/>
    <n v="9410"/>
  </r>
  <r>
    <s v="CC"/>
    <s v="Support Services"/>
    <s v="Classroom 39B - Speech"/>
    <x v="2"/>
    <m/>
    <s v="05 - Recommend Improvement - 5 yrs"/>
    <n v="5"/>
    <n v="2022"/>
    <n v="2027"/>
    <n v="3500"/>
  </r>
  <r>
    <s v="CC"/>
    <s v="Support Services"/>
    <s v="Classroom 39B - Speech"/>
    <x v="5"/>
    <m/>
    <s v="05 - Recommend Improvement - 5 yrs"/>
    <n v="5"/>
    <n v="2022"/>
    <n v="2027"/>
    <n v="2500"/>
  </r>
  <r>
    <s v="CC"/>
    <s v="Support Services"/>
    <s v="Classroom 39B - Speech"/>
    <x v="4"/>
    <m/>
    <s v="05 - Recommend Improvement - 5 yrs"/>
    <n v="5"/>
    <n v="2022"/>
    <n v="2027"/>
    <n v="3100"/>
  </r>
  <r>
    <s v="CC"/>
    <s v="Support Services"/>
    <s v="Classroom 39B - Speech"/>
    <x v="6"/>
    <s v="Old Style"/>
    <s v="05 - Recommend Improvement - 5 yrs"/>
    <n v="5"/>
    <n v="2022"/>
    <n v="2027"/>
    <n v="7980"/>
  </r>
  <r>
    <s v="CC"/>
    <s v="Support Services"/>
    <s v="39A - Mena's Office"/>
    <x v="3"/>
    <s v="Hole patching"/>
    <s v="05 - Recommend Improvement - 5 yrs"/>
    <n v="5"/>
    <n v="2022"/>
    <n v="2027"/>
    <n v="39460"/>
  </r>
  <r>
    <s v="CC"/>
    <s v="Support Services"/>
    <s v="39A - Mena's Office"/>
    <x v="2"/>
    <m/>
    <s v="05 - Recommend Improvement - 5 yrs"/>
    <n v="5"/>
    <n v="2022"/>
    <n v="2027"/>
    <n v="3500"/>
  </r>
  <r>
    <s v="CC"/>
    <s v="Support Services"/>
    <s v="39A - Mena's Office"/>
    <x v="5"/>
    <m/>
    <s v="10 - Recommend Improvement - 10 yrs"/>
    <n v="10"/>
    <n v="2022"/>
    <n v="2032"/>
    <n v="2000"/>
  </r>
  <r>
    <s v="CC"/>
    <s v="Support Services"/>
    <s v="39A - Mena's Office"/>
    <x v="4"/>
    <m/>
    <s v="05 - Recommend Improvement - 5 yrs"/>
    <n v="5"/>
    <n v="2022"/>
    <n v="2027"/>
    <n v="2860"/>
  </r>
  <r>
    <s v="CC"/>
    <s v="Support Services"/>
    <s v="39A - Mena's Office"/>
    <x v="6"/>
    <s v="Old Style"/>
    <s v="05 - Recommend Improvement - 5 yrs"/>
    <n v="5"/>
    <n v="2022"/>
    <n v="2027"/>
    <n v="7980"/>
  </r>
  <r>
    <s v="CC"/>
    <s v="Support Services"/>
    <s v="39 Wildcat's Room"/>
    <x v="2"/>
    <m/>
    <s v="05 - Recommend Improvement - 5 yrs"/>
    <n v="5"/>
    <n v="2022"/>
    <n v="2027"/>
    <n v="4730"/>
  </r>
  <r>
    <s v="CC"/>
    <s v="Support Services"/>
    <s v="39 Wildcat's Room"/>
    <x v="5"/>
    <m/>
    <s v="10 - Recommend Improvement - 10 yrs"/>
    <n v="10"/>
    <n v="2022"/>
    <n v="2032"/>
    <n v="3500"/>
  </r>
  <r>
    <s v="CC"/>
    <s v="Support Services"/>
    <s v="39 Wildcat's Room"/>
    <x v="4"/>
    <m/>
    <s v="05 - Recommend Improvement - 5 yrs"/>
    <n v="5"/>
    <n v="2022"/>
    <n v="2027"/>
    <n v="18600"/>
  </r>
  <r>
    <s v="CC"/>
    <s v="Support Services"/>
    <s v="39 Wildcat's Room"/>
    <x v="6"/>
    <s v="Old Style"/>
    <s v="05 - Recommend Improvement - 5 yrs"/>
    <n v="5"/>
    <n v="2022"/>
    <n v="2027"/>
    <n v="18250"/>
  </r>
  <r>
    <s v="CC"/>
    <s v="Support Services"/>
    <s v="39 Wildcat's Room"/>
    <x v="11"/>
    <m/>
    <s v="10 - Recommend Improvement - 10 yrs"/>
    <n v="10"/>
    <n v="2022"/>
    <n v="2032"/>
    <n v="15200"/>
  </r>
  <r>
    <s v="D"/>
    <s v="Classrooms Kindergarten"/>
    <s v="Classroom 3"/>
    <x v="2"/>
    <m/>
    <s v="05 - Recommend Improvement - 5 yrs"/>
    <n v="5"/>
    <n v="2022"/>
    <n v="2027"/>
    <m/>
  </r>
  <r>
    <s v="D"/>
    <s v="Classrooms Kindergarten"/>
    <s v="Classroom 3"/>
    <x v="5"/>
    <m/>
    <s v="10 - Recommend Improvement - 10 yrs"/>
    <n v="10"/>
    <n v="2022"/>
    <n v="2032"/>
    <m/>
  </r>
  <r>
    <s v="D"/>
    <s v="Classrooms Kindergarten"/>
    <s v="Classroom 3"/>
    <x v="4"/>
    <m/>
    <s v="05 - Recommend Improvement - 5 yrs"/>
    <n v="5"/>
    <n v="2022"/>
    <n v="2027"/>
    <m/>
  </r>
  <r>
    <s v="D"/>
    <s v="Classrooms Kindergarten"/>
    <s v="Classroom 3"/>
    <x v="12"/>
    <m/>
    <s v="10 - Recommend Improvement - 10 yrs"/>
    <n v="10"/>
    <n v="2022"/>
    <n v="2032"/>
    <m/>
  </r>
  <r>
    <s v="D"/>
    <s v="Classrooms Kindergarten"/>
    <s v="Classroom 4"/>
    <x v="2"/>
    <m/>
    <s v="05 - Recommend Improvement - 5 yrs"/>
    <n v="5"/>
    <n v="2022"/>
    <n v="2027"/>
    <m/>
  </r>
  <r>
    <s v="D"/>
    <s v="Classrooms Kindergarten"/>
    <s v="Classroom 4"/>
    <x v="5"/>
    <m/>
    <s v="05 - Recommend Improvement - 5 yrs"/>
    <n v="5"/>
    <n v="2022"/>
    <n v="2027"/>
    <m/>
  </r>
  <r>
    <s v="D"/>
    <s v="Classrooms Kindergarten"/>
    <s v="Classroom 4"/>
    <x v="4"/>
    <m/>
    <s v="02 - Necessary But Not Critical - 2 yrs"/>
    <n v="2"/>
    <n v="2022"/>
    <n v="2024"/>
    <m/>
  </r>
  <r>
    <s v="D"/>
    <s v="Classrooms Kindergarten"/>
    <s v="Classroom 4"/>
    <x v="10"/>
    <s v="Cabinets need some work"/>
    <s v="05 - Recommend Improvement - 5 yrs"/>
    <n v="5"/>
    <n v="2022"/>
    <n v="2027"/>
    <m/>
  </r>
  <r>
    <s v="D"/>
    <s v="Classrooms Kindergarten"/>
    <s v="Classroom 4"/>
    <x v="12"/>
    <m/>
    <s v="10 - Recommend Improvement - 10 yrs"/>
    <n v="10"/>
    <n v="2022"/>
    <n v="2032"/>
    <m/>
  </r>
  <r>
    <s v="D"/>
    <s v="Classrooms Kindergarten"/>
    <s v="Classroom 5"/>
    <x v="2"/>
    <m/>
    <s v="05 - Recommend Improvement - 5 yrs"/>
    <n v="5"/>
    <n v="2022"/>
    <n v="2027"/>
    <m/>
  </r>
  <r>
    <s v="D"/>
    <s v="Classrooms Kindergarten"/>
    <s v="Classroom 5"/>
    <x v="5"/>
    <m/>
    <s v="02 - Necessary But Not Critical - 2 yrs"/>
    <n v="2"/>
    <n v="2022"/>
    <n v="2024"/>
    <m/>
  </r>
  <r>
    <s v="D"/>
    <s v="Classrooms Kindergarten"/>
    <s v="Classroom 5"/>
    <x v="4"/>
    <m/>
    <s v="05 - Recommend Improvement - 5 yrs"/>
    <n v="5"/>
    <n v="2022"/>
    <n v="2027"/>
    <m/>
  </r>
  <r>
    <s v="D"/>
    <s v="Classrooms Kindergarten"/>
    <s v="Girl's Toilet Room"/>
    <x v="13"/>
    <m/>
    <s v="05 - Recommend Improvement - 5 yrs"/>
    <n v="5"/>
    <n v="2022"/>
    <n v="2027"/>
    <m/>
  </r>
  <r>
    <s v="D"/>
    <s v="Classrooms Kindergarten"/>
    <s v="Girl's Toilet Room"/>
    <x v="2"/>
    <m/>
    <s v="05 - Recommend Improvement - 5 yrs"/>
    <n v="5"/>
    <n v="2022"/>
    <n v="2027"/>
    <m/>
  </r>
  <r>
    <s v="D"/>
    <s v="Classrooms Kindergarten"/>
    <s v="Boy's Toilet Room"/>
    <x v="13"/>
    <m/>
    <s v="05 - Recommend Improvement - 5 yrs"/>
    <n v="5"/>
    <n v="2022"/>
    <n v="2027"/>
    <m/>
  </r>
  <r>
    <s v="D"/>
    <s v="Classrooms Kindergarten"/>
    <s v="Boy's Toilet Room"/>
    <x v="2"/>
    <m/>
    <s v="05 - Recommend Improvement - 5 yrs"/>
    <n v="5"/>
    <n v="2022"/>
    <n v="2027"/>
    <m/>
  </r>
  <r>
    <s v="D"/>
    <s v="Classrooms Kindergarten"/>
    <s v="Custodial Room"/>
    <x v="14"/>
    <m/>
    <s v="10 - Recommend Improvement - 10 yrs"/>
    <n v="10"/>
    <n v="2022"/>
    <n v="2032"/>
    <m/>
  </r>
  <r>
    <s v="D"/>
    <s v="Classrooms Kindergarten"/>
    <s v="Custodial Room"/>
    <x v="2"/>
    <m/>
    <s v="05 - Recommend Improvement - 5 yrs"/>
    <n v="5"/>
    <n v="2022"/>
    <n v="2027"/>
    <m/>
  </r>
  <r>
    <s v="D"/>
    <s v="Classrooms Kindergarten"/>
    <s v="Electrical Room"/>
    <x v="2"/>
    <m/>
    <s v="05 - Recommend Improvement - 5 yrs"/>
    <n v="5"/>
    <n v="2022"/>
    <n v="2027"/>
    <m/>
  </r>
  <r>
    <s v="DD"/>
    <s v="Music Classrooms 36 &amp;37"/>
    <s v="Classroom 36"/>
    <x v="2"/>
    <m/>
    <s v="10 - Recommend Improvement - 10 yrs"/>
    <n v="10"/>
    <n v="2022"/>
    <n v="2032"/>
    <n v="6230"/>
  </r>
  <r>
    <s v="DD"/>
    <s v="Music Classrooms 36 &amp;37"/>
    <s v="Classroom 36"/>
    <x v="5"/>
    <m/>
    <s v="05 - Recommend Improvement - 5 yrs"/>
    <n v="5"/>
    <n v="2022"/>
    <n v="2027"/>
    <n v="8690"/>
  </r>
  <r>
    <s v="DD"/>
    <s v="Music Classrooms 36 &amp;37"/>
    <s v="Classroom 36"/>
    <x v="4"/>
    <m/>
    <s v="05 - Recommend Improvement - 5 yrs"/>
    <n v="5"/>
    <n v="2022"/>
    <n v="2027"/>
    <n v="19500"/>
  </r>
  <r>
    <s v="DD"/>
    <s v="Music Classrooms 36 &amp;37"/>
    <s v="Classroom 37"/>
    <x v="2"/>
    <m/>
    <s v="05 - Recommend Improvement - 5 yrs"/>
    <n v="5"/>
    <n v="2022"/>
    <n v="2027"/>
    <n v="2500"/>
  </r>
  <r>
    <s v="DD"/>
    <s v="Music Classrooms 36 &amp;37"/>
    <s v="Classroom 37"/>
    <x v="5"/>
    <s v="Transition seperation"/>
    <s v="05 - Recommend Improvement - 5 yrs"/>
    <n v="5"/>
    <n v="2022"/>
    <n v="2027"/>
    <n v="2500"/>
  </r>
  <r>
    <s v="DD"/>
    <s v="Music Classrooms 36 &amp;37"/>
    <s v="Classroom 37"/>
    <x v="4"/>
    <m/>
    <s v="10 - Recommend Improvement - 10 yrs"/>
    <n v="10"/>
    <n v="2022"/>
    <n v="2032"/>
    <n v="19940"/>
  </r>
  <r>
    <s v="DD"/>
    <s v="Music Classrooms 36 &amp;37"/>
    <s v="Classroom 37"/>
    <x v="6"/>
    <m/>
    <s v="05 - Recommend Improvement - 5 yrs"/>
    <n v="5"/>
    <n v="2022"/>
    <n v="2027"/>
    <n v="9430"/>
  </r>
  <r>
    <s v="DD"/>
    <s v="Music Classrooms 36 &amp;37"/>
    <s v="Office  "/>
    <x v="2"/>
    <m/>
    <s v="05 - Recommend Improvement - 5 yrs"/>
    <n v="5"/>
    <n v="2022"/>
    <n v="2027"/>
    <n v="2500"/>
  </r>
  <r>
    <s v="DD"/>
    <s v="Music Classrooms 36 &amp;37"/>
    <s v="Office  "/>
    <x v="4"/>
    <m/>
    <s v="10 - Recommend Improvement - 10 yrs"/>
    <n v="10"/>
    <n v="2022"/>
    <n v="2032"/>
    <n v="2470"/>
  </r>
  <r>
    <s v="DD"/>
    <s v="Music Classrooms 36 &amp;37"/>
    <s v="Storage"/>
    <x v="2"/>
    <m/>
    <s v="10 - Recommend Improvement - 10 yrs"/>
    <n v="10"/>
    <n v="2022"/>
    <n v="2032"/>
    <n v="2500"/>
  </r>
  <r>
    <s v="DD"/>
    <s v="Music Classrooms 36 &amp;37"/>
    <s v="Storage"/>
    <x v="5"/>
    <m/>
    <s v="05 - Recommend Improvement - 5 yrs"/>
    <n v="5"/>
    <n v="2022"/>
    <n v="2027"/>
    <n v="5500"/>
  </r>
  <r>
    <s v="DD"/>
    <s v="Music Classrooms 36 &amp;37"/>
    <s v="Practice Room 1"/>
    <x v="2"/>
    <m/>
    <s v="05 - Recommend Improvement - 5 yrs"/>
    <n v="5"/>
    <n v="2022"/>
    <n v="2027"/>
    <n v="4240"/>
  </r>
  <r>
    <s v="DD"/>
    <s v="Music Classrooms 36 &amp;37"/>
    <s v="Practice Room 1"/>
    <x v="4"/>
    <m/>
    <s v="10 - Recommend Improvement - 10 yrs"/>
    <n v="10"/>
    <n v="2022"/>
    <n v="2032"/>
    <n v="4430"/>
  </r>
  <r>
    <s v="DD"/>
    <s v="Music Classrooms 36 &amp;37"/>
    <s v="Practice Room 2"/>
    <x v="2"/>
    <m/>
    <s v="05 - Recommend Improvement - 5 yrs"/>
    <n v="5"/>
    <n v="2022"/>
    <n v="2027"/>
    <n v="5230"/>
  </r>
  <r>
    <s v="DD"/>
    <s v="Music Classrooms 36 &amp;37"/>
    <s v="Practice Room 2"/>
    <x v="4"/>
    <m/>
    <s v="10 - Recommend Improvement - 10 yrs"/>
    <n v="10"/>
    <n v="2022"/>
    <n v="2032"/>
    <n v="3900"/>
  </r>
  <r>
    <s v="DD"/>
    <s v="Music Classrooms 36 &amp;37"/>
    <s v="Practice Room 3"/>
    <x v="2"/>
    <m/>
    <s v="05 - Recommend Improvement - 5 yrs"/>
    <n v="5"/>
    <n v="2022"/>
    <n v="2027"/>
    <n v="4240"/>
  </r>
  <r>
    <s v="DD"/>
    <s v="Music Classrooms 36 &amp;37"/>
    <s v="Practice Room 3"/>
    <x v="4"/>
    <m/>
    <s v="10 - Recommend Improvement - 10 yrs"/>
    <n v="10"/>
    <n v="2022"/>
    <n v="2032"/>
    <n v="5430"/>
  </r>
  <r>
    <s v="E"/>
    <s v="Classrooms 15-19"/>
    <s v="Classrooms 15"/>
    <x v="2"/>
    <m/>
    <s v="05 - Recommend Improvement - 5 yrs"/>
    <n v="5"/>
    <n v="2022"/>
    <n v="2027"/>
    <n v="3820"/>
  </r>
  <r>
    <s v="E"/>
    <s v="Classrooms 15-19"/>
    <s v="Classrooms 15"/>
    <x v="6"/>
    <s v="Good shape. Old type. Some damage."/>
    <s v="05 - Recommend Improvement - 5 yrs"/>
    <n v="5"/>
    <n v="2022"/>
    <n v="2027"/>
    <n v="5870"/>
  </r>
  <r>
    <s v="E"/>
    <s v="Classrooms 15-19"/>
    <s v="Classrooms 16"/>
    <x v="2"/>
    <m/>
    <s v="05 - Recommend Improvement - 5 yrs"/>
    <n v="5"/>
    <n v="2022"/>
    <n v="2027"/>
    <n v="3820"/>
  </r>
  <r>
    <s v="E"/>
    <s v="Classrooms 15-19"/>
    <s v="Classrooms 16"/>
    <x v="9"/>
    <m/>
    <s v="05 - Recommend Improvement - 5 yrs"/>
    <n v="5"/>
    <n v="2022"/>
    <n v="2027"/>
    <n v="18400"/>
  </r>
  <r>
    <s v="E"/>
    <s v="Classrooms 15-19"/>
    <s v="Classrooms 16"/>
    <x v="6"/>
    <s v="Old Style"/>
    <s v="02 - Necessary But Not Critical - 2 yrs"/>
    <n v="2"/>
    <n v="2022"/>
    <n v="2024"/>
    <n v="2940"/>
  </r>
  <r>
    <s v="E"/>
    <s v="Classrooms 15-19"/>
    <s v="Classrooms 17"/>
    <x v="2"/>
    <s v="Add in Room 18. Part of this building but I don't see it listed.  CcxNewer vainly flooring. No casework or sink. All IT stuff. Ceiling good, paint good, acoustical good."/>
    <s v="05 - Recommend Improvement - 5 yrs"/>
    <n v="5"/>
    <n v="2022"/>
    <n v="2027"/>
    <n v="3820"/>
  </r>
  <r>
    <s v="E"/>
    <s v="Classrooms 15-19"/>
    <s v="Classrooms 17"/>
    <x v="9"/>
    <m/>
    <s v="05 - Recommend Improvement - 5 yrs"/>
    <n v="5"/>
    <n v="2022"/>
    <n v="2027"/>
    <n v="12400"/>
  </r>
  <r>
    <s v="E"/>
    <s v="Classrooms 15-19"/>
    <s v="Classrooms 17"/>
    <x v="6"/>
    <s v="Old type"/>
    <s v="05 - Recommend Improvement - 5 yrs"/>
    <n v="5"/>
    <n v="2022"/>
    <n v="2027"/>
    <n v="3300"/>
  </r>
  <r>
    <s v="E"/>
    <s v="Classrooms 15-19"/>
    <s v="Classrooms 18"/>
    <x v="2"/>
    <s v="Add in Room 18. Part of this building but I don't see it listed.  CcxNewer vainly flooring. No casework or sink. All IT stuff. Ceiling good, paint good, acoustical good."/>
    <s v="05 - Recommend Improvement - 5 yrs"/>
    <n v="5"/>
    <n v="2022"/>
    <n v="2027"/>
    <n v="2200"/>
  </r>
  <r>
    <s v="E"/>
    <s v="Classrooms 15-19"/>
    <s v="Classrooms 18"/>
    <x v="9"/>
    <m/>
    <s v="05 - Recommend Improvement - 5 yrs"/>
    <n v="5"/>
    <n v="2022"/>
    <n v="2027"/>
    <n v="11910"/>
  </r>
  <r>
    <s v="E"/>
    <s v="Classrooms 15-19"/>
    <s v="Classrooms 19"/>
    <x v="2"/>
    <m/>
    <s v="05 - Recommend Improvement - 5 yrs"/>
    <n v="5"/>
    <n v="2022"/>
    <n v="2027"/>
    <n v="2890"/>
  </r>
  <r>
    <s v="E"/>
    <s v="Classrooms 15-19"/>
    <s v="Electrical Room"/>
    <x v="2"/>
    <s v="Locked out"/>
    <s v="05 - Recommend Improvement - 5 yrs"/>
    <n v="5"/>
    <n v="2022"/>
    <n v="2027"/>
    <n v="5720"/>
  </r>
  <r>
    <s v="E"/>
    <s v="Classrooms 15-19"/>
    <s v="Electrical Room"/>
    <x v="7"/>
    <s v="Locked out"/>
    <s v="05 - Recommend Improvement - 5 yrs"/>
    <n v="5"/>
    <n v="2022"/>
    <n v="2027"/>
    <n v="3510"/>
  </r>
  <r>
    <s v="E"/>
    <s v="Classrooms 15-19"/>
    <s v="MDF Room"/>
    <x v="2"/>
    <m/>
    <s v="05 - Recommend Improvement - 5 yrs"/>
    <n v="5"/>
    <n v="2022"/>
    <n v="2027"/>
    <n v="6800"/>
  </r>
  <r>
    <s v="E"/>
    <s v="Classrooms 15-19"/>
    <s v="Storage"/>
    <x v="2"/>
    <m/>
    <s v="05 - Recommend Improvement - 5 yrs"/>
    <n v="5"/>
    <n v="2022"/>
    <n v="2027"/>
    <n v="3060"/>
  </r>
  <r>
    <s v="F"/>
    <s v="Classrooms 26-29"/>
    <s v="Classrooms 26"/>
    <x v="2"/>
    <s v="Good shape. Mostly all tack panel in 29-29"/>
    <s v="10 - Recommend Improvement - 10 yrs"/>
    <n v="10"/>
    <n v="2022"/>
    <n v="2032"/>
    <n v="3760"/>
  </r>
  <r>
    <s v="F"/>
    <s v="Classrooms 26-29"/>
    <s v="Classrooms 26"/>
    <x v="4"/>
    <s v="Stained"/>
    <s v="05 - Recommend Improvement - 5 yrs"/>
    <n v="5"/>
    <n v="2022"/>
    <n v="2027"/>
    <n v="14780"/>
  </r>
  <r>
    <s v="F"/>
    <s v="Classrooms 26-29"/>
    <s v="Classrooms 26"/>
    <x v="9"/>
    <m/>
    <s v="10 - Recommend Improvement - 10 yrs"/>
    <n v="10"/>
    <n v="2022"/>
    <n v="2032"/>
    <n v="3990"/>
  </r>
  <r>
    <s v="F"/>
    <s v="Classrooms 26-29"/>
    <s v="Classrooms 26"/>
    <x v="6"/>
    <m/>
    <s v="05 - Recommend Improvement - 5 yrs"/>
    <n v="5"/>
    <n v="2022"/>
    <n v="2027"/>
    <n v="2500"/>
  </r>
  <r>
    <s v="F"/>
    <s v="Classrooms 26-29"/>
    <s v="Classrooms 27"/>
    <x v="2"/>
    <m/>
    <s v="10 - Recommend Improvement - 10 yrs"/>
    <n v="10"/>
    <n v="2022"/>
    <n v="2032"/>
    <n v="3760"/>
  </r>
  <r>
    <s v="F"/>
    <s v="Classrooms 26-29"/>
    <s v="Classrooms 27"/>
    <x v="4"/>
    <s v="Stains, one snag"/>
    <s v="02 - Necessary But Not Critical - 2 yrs"/>
    <n v="2"/>
    <n v="2022"/>
    <n v="2024"/>
    <n v="14780"/>
  </r>
  <r>
    <s v="F"/>
    <s v="Classrooms 26-29"/>
    <s v="Classrooms 27"/>
    <x v="9"/>
    <s v="2 cracked tiles"/>
    <s v="05 - Recommend Improvement - 5 yrs"/>
    <n v="5"/>
    <n v="2022"/>
    <n v="2027"/>
    <n v="3300"/>
  </r>
  <r>
    <s v="F"/>
    <s v="Classrooms 26-29"/>
    <s v="Classrooms 27"/>
    <x v="6"/>
    <m/>
    <s v="05 - Recommend Improvement - 5 yrs"/>
    <n v="5"/>
    <n v="2022"/>
    <n v="2027"/>
    <n v="3300"/>
  </r>
  <r>
    <s v="F"/>
    <s v="Classrooms 26-29"/>
    <s v="Classrooms 28"/>
    <x v="2"/>
    <m/>
    <s v="10 - Recommend Improvement - 10 yrs"/>
    <n v="10"/>
    <n v="2022"/>
    <n v="2032"/>
    <n v="3760"/>
  </r>
  <r>
    <s v="F"/>
    <s v="Classrooms 26-29"/>
    <s v="Classrooms 28"/>
    <x v="4"/>
    <s v="Stained"/>
    <s v="02 - Necessary But Not Critical - 2 yrs"/>
    <n v="2"/>
    <n v="2022"/>
    <n v="2024"/>
    <n v="22000"/>
  </r>
  <r>
    <s v="F"/>
    <s v="Classrooms 26-29"/>
    <s v="Classrooms 28"/>
    <x v="9"/>
    <s v="2 cracked tiles"/>
    <s v="10 - Recommend Improvement - 10 yrs"/>
    <n v="10"/>
    <n v="2022"/>
    <n v="2032"/>
    <n v="3300"/>
  </r>
  <r>
    <s v="F"/>
    <s v="Classrooms 26-29"/>
    <s v="Classrooms 28"/>
    <x v="6"/>
    <m/>
    <s v="05 - Recommend Improvement - 5 yrs"/>
    <n v="5"/>
    <n v="2022"/>
    <n v="2027"/>
    <n v="17400"/>
  </r>
  <r>
    <s v="F"/>
    <s v="Classrooms 26-29"/>
    <s v="Classrooms 29"/>
    <x v="2"/>
    <m/>
    <s v="05 - Recommend Improvement - 5 yrs"/>
    <n v="5"/>
    <n v="2022"/>
    <n v="2027"/>
    <n v="3760"/>
  </r>
  <r>
    <s v="F"/>
    <s v="Classrooms 26-29"/>
    <s v="Classrooms 29"/>
    <x v="4"/>
    <s v="Bad stains"/>
    <s v="00 - Critical - Replace Now"/>
    <n v="0"/>
    <n v="2022"/>
    <s v="Now"/>
    <n v="15000"/>
  </r>
  <r>
    <s v="F"/>
    <s v="Classrooms 26-29"/>
    <s v="Classrooms 29"/>
    <x v="9"/>
    <s v="1 cracked tile"/>
    <s v="10 - Recommend Improvement - 10 yrs"/>
    <n v="10"/>
    <n v="2022"/>
    <n v="2032"/>
    <n v="3300"/>
  </r>
  <r>
    <s v="F"/>
    <s v="Classrooms 26-29"/>
    <s v="Classrooms 29"/>
    <x v="6"/>
    <m/>
    <s v="05 - Recommend Improvement - 5 yrs"/>
    <n v="5"/>
    <n v="2022"/>
    <n v="2027"/>
    <n v="17400"/>
  </r>
  <r>
    <s v="F"/>
    <s v="Classrooms 26-29"/>
    <s v="Phone/Data Room"/>
    <x v="2"/>
    <m/>
    <s v="10 - Recommend Improvement - 10 yrs"/>
    <n v="10"/>
    <n v="2022"/>
    <n v="2032"/>
    <n v="2500"/>
  </r>
  <r>
    <s v="F"/>
    <s v="Classrooms 26-29"/>
    <s v="Electrical Room"/>
    <x v="2"/>
    <m/>
    <s v="10 - Recommend Improvement - 10 yrs"/>
    <n v="10"/>
    <n v="2022"/>
    <n v="2032"/>
    <n v="2500"/>
  </r>
  <r>
    <s v="F"/>
    <s v="Classrooms 26-29"/>
    <s v="Custodial Room"/>
    <x v="2"/>
    <m/>
    <s v="05 - Recommend Improvement - 5 yrs"/>
    <n v="5"/>
    <n v="2022"/>
    <n v="2027"/>
    <n v="2500"/>
  </r>
  <r>
    <s v="FF"/>
    <s v="Classrooms 9, 14, &amp; 20"/>
    <s v="Classrooms 9"/>
    <x v="2"/>
    <m/>
    <s v="05 - Recommend Improvement - 5 yrs"/>
    <n v="5"/>
    <n v="2022"/>
    <n v="2027"/>
    <n v="2500"/>
  </r>
  <r>
    <s v="FF"/>
    <s v="Classrooms 9, 14, &amp; 20"/>
    <s v="Classrooms 9"/>
    <x v="4"/>
    <m/>
    <s v="02 - Necessary But Not Critical - 2 yrs"/>
    <n v="2"/>
    <n v="2022"/>
    <n v="2024"/>
    <n v="15000"/>
  </r>
  <r>
    <s v="FF"/>
    <s v="Classrooms 9, 14, &amp; 20"/>
    <s v="Classrooms 9"/>
    <x v="9"/>
    <m/>
    <s v="02 - Necessary But Not Critical - 2 yrs"/>
    <n v="2"/>
    <n v="2022"/>
    <n v="2024"/>
    <n v="2500"/>
  </r>
  <r>
    <s v="FF"/>
    <s v="Classrooms 9, 14, &amp; 20"/>
    <s v="Classrooms 9"/>
    <x v="6"/>
    <s v="Old bad counter at sink"/>
    <s v="02 - Necessary But Not Critical - 2 yrs"/>
    <n v="2"/>
    <n v="2022"/>
    <n v="2024"/>
    <n v="5300"/>
  </r>
  <r>
    <s v="FF"/>
    <s v="Classrooms 9, 14, &amp; 20"/>
    <s v="Classrooms 14"/>
    <x v="2"/>
    <m/>
    <s v="05 - Recommend Improvement - 5 yrs"/>
    <n v="5"/>
    <n v="2022"/>
    <n v="2027"/>
    <n v="5020"/>
  </r>
  <r>
    <s v="FF"/>
    <s v="Classrooms 9, 14, &amp; 20"/>
    <s v="Classrooms 14"/>
    <x v="4"/>
    <m/>
    <s v="05 - Recommend Improvement - 5 yrs"/>
    <n v="5"/>
    <n v="2022"/>
    <n v="2027"/>
    <n v="25000"/>
  </r>
  <r>
    <s v="FF"/>
    <s v="Classrooms 9, 14, &amp; 20"/>
    <s v="Classrooms 14"/>
    <x v="9"/>
    <m/>
    <s v="02 - Necessary But Not Critical - 2 yrs"/>
    <n v="2"/>
    <n v="2022"/>
    <n v="2024"/>
    <n v="2500"/>
  </r>
  <r>
    <s v="FF"/>
    <s v="Classrooms 9, 14, &amp; 20"/>
    <s v="Classrooms 14"/>
    <x v="7"/>
    <s v="6 stained tiles and slight bowing"/>
    <s v="05 - Recommend Improvement - 5 yrs"/>
    <n v="5"/>
    <n v="2022"/>
    <n v="2027"/>
    <n v="23000"/>
  </r>
  <r>
    <s v="FF"/>
    <s v="Classrooms 9, 14, &amp; 20"/>
    <s v="Classrooms 14"/>
    <x v="6"/>
    <s v="Old bad counter at sink"/>
    <s v="05 - Recommend Improvement - 5 yrs"/>
    <n v="5"/>
    <n v="2022"/>
    <n v="2027"/>
    <n v="3050"/>
  </r>
  <r>
    <s v="FF"/>
    <s v="Classrooms 9, 14, &amp; 20"/>
    <s v="Classrooms 20"/>
    <x v="2"/>
    <m/>
    <s v="10 - Recommend Improvement - 10 yrs"/>
    <n v="10"/>
    <n v="2022"/>
    <n v="2032"/>
    <n v="4020"/>
  </r>
  <r>
    <s v="FF"/>
    <s v="Classrooms 9, 14, &amp; 20"/>
    <s v="Classrooms 20"/>
    <x v="4"/>
    <m/>
    <s v="05 - Recommend Improvement - 5 yrs"/>
    <n v="5"/>
    <n v="2022"/>
    <n v="2027"/>
    <n v="25000"/>
  </r>
  <r>
    <s v="FF"/>
    <s v="Classrooms 9, 14, &amp; 20"/>
    <s v="Classrooms 20"/>
    <x v="9"/>
    <m/>
    <s v="02 - Necessary But Not Critical - 2 yrs"/>
    <n v="2"/>
    <n v="2022"/>
    <n v="2024"/>
    <n v="1500"/>
  </r>
  <r>
    <s v="FF"/>
    <s v="Classrooms 9, 14, &amp; 20"/>
    <s v="Classrooms 20"/>
    <x v="6"/>
    <s v="Old bad counter at sink"/>
    <s v="02 - Necessary But Not Critical - 2 yrs"/>
    <n v="2"/>
    <n v="2022"/>
    <n v="2024"/>
    <n v="3490"/>
  </r>
  <r>
    <s v="FF"/>
    <s v="Classrooms 9, 14, &amp; 20"/>
    <s v="Mechanical Room"/>
    <x v="2"/>
    <m/>
    <s v="10 - Recommend Improvement - 10 yrs"/>
    <n v="10"/>
    <n v="2022"/>
    <n v="2032"/>
    <n v="3050"/>
  </r>
  <r>
    <s v="G"/>
    <s v="Community Gym"/>
    <s v="Gym"/>
    <x v="2"/>
    <m/>
    <s v="05 - Recommend Improvement - 5 yrs"/>
    <n v="5"/>
    <n v="2022"/>
    <n v="2027"/>
    <n v="40000"/>
  </r>
  <r>
    <s v="G"/>
    <s v="Community Gym"/>
    <s v="Office  "/>
    <x v="2"/>
    <m/>
    <s v="05 - Recommend Improvement - 5 yrs"/>
    <n v="5"/>
    <n v="2022"/>
    <n v="2027"/>
    <n v="2500"/>
  </r>
  <r>
    <s v="G"/>
    <s v="Community Gym"/>
    <s v="Office  "/>
    <x v="9"/>
    <m/>
    <s v="10 - Recommend Improvement - 10 yrs"/>
    <n v="10"/>
    <n v="2022"/>
    <n v="2032"/>
    <n v="3130"/>
  </r>
  <r>
    <s v="G"/>
    <s v="Community Gym"/>
    <s v="PE Storage"/>
    <x v="2"/>
    <m/>
    <s v="05 - Recommend Improvement - 5 yrs"/>
    <n v="5"/>
    <n v="2022"/>
    <n v="2027"/>
    <n v="2800"/>
  </r>
  <r>
    <s v="G"/>
    <s v="Community Gym"/>
    <s v="Boy's Toilet Room"/>
    <x v="2"/>
    <m/>
    <s v="10 - Recommend Improvement - 10 yrs"/>
    <n v="10"/>
    <n v="2022"/>
    <n v="2032"/>
    <n v="2500"/>
  </r>
  <r>
    <s v="G"/>
    <s v="Community Gym"/>
    <s v="Girl's Toilet Room"/>
    <x v="2"/>
    <m/>
    <s v="10 - Recommend Improvement - 10 yrs"/>
    <n v="10"/>
    <n v="2022"/>
    <n v="2032"/>
    <n v="2500"/>
  </r>
  <r>
    <s v="G"/>
    <s v="Community Gym"/>
    <s v="Garage"/>
    <x v="2"/>
    <m/>
    <s v="05 - Recommend Improvement - 5 yrs"/>
    <n v="5"/>
    <n v="2022"/>
    <n v="2027"/>
    <n v="3430"/>
  </r>
  <r>
    <s v="G"/>
    <s v="Community Gym"/>
    <s v="Shower Room"/>
    <x v="2"/>
    <m/>
    <s v="05 - Recommend Improvement - 5 yrs"/>
    <n v="5"/>
    <n v="2022"/>
    <n v="2027"/>
    <n v="2500"/>
  </r>
  <r>
    <s v="G"/>
    <s v="Community Gym"/>
    <s v="Custodial Room"/>
    <x v="2"/>
    <m/>
    <s v="05 - Recommend Improvement - 5 yrs"/>
    <n v="5"/>
    <n v="2022"/>
    <n v="2027"/>
    <n v="2500"/>
  </r>
  <r>
    <s v="G"/>
    <s v="Community Gym"/>
    <s v="Storage"/>
    <x v="2"/>
    <m/>
    <s v="10 - Recommend Improvement - 10 yrs"/>
    <n v="10"/>
    <n v="2022"/>
    <n v="2032"/>
    <n v="5490"/>
  </r>
  <r>
    <s v="G"/>
    <s v="Community Gym"/>
    <s v="Community Storage"/>
    <x v="2"/>
    <m/>
    <s v="05 - Recommend Improvement - 5 yrs"/>
    <n v="5"/>
    <n v="2022"/>
    <n v="2027"/>
    <n v="5500"/>
  </r>
  <r>
    <s v="GG"/>
    <s v="Classrooms 21 &amp; 22"/>
    <s v="Classrooms 21"/>
    <x v="2"/>
    <m/>
    <s v="10 - Recommend Improvement - 10 yrs"/>
    <n v="10"/>
    <n v="2022"/>
    <n v="2032"/>
    <n v="2900"/>
  </r>
  <r>
    <s v="GG"/>
    <s v="Classrooms 21 &amp; 22"/>
    <s v="Classrooms 21"/>
    <x v="4"/>
    <m/>
    <s v="10 - Recommend Improvement - 10 yrs"/>
    <n v="10"/>
    <n v="2022"/>
    <n v="2032"/>
    <n v="25000"/>
  </r>
  <r>
    <s v="GG"/>
    <s v="Classrooms 21 &amp; 22"/>
    <s v="Classrooms 21"/>
    <x v="9"/>
    <m/>
    <s v="02 - Necessary But Not Critical - 2 yrs"/>
    <n v="2"/>
    <n v="2022"/>
    <n v="2024"/>
    <n v="3300"/>
  </r>
  <r>
    <s v="GG"/>
    <s v="Classrooms 21 &amp; 22"/>
    <s v="Classrooms 21"/>
    <x v="7"/>
    <s v="9 ceiling tiles need replacing. Grid isfine"/>
    <s v="05 - Recommend Improvement - 5 yrs"/>
    <n v="5"/>
    <n v="2022"/>
    <n v="2027"/>
    <n v="32000"/>
  </r>
  <r>
    <s v="GG"/>
    <s v="Classrooms 21 &amp; 22"/>
    <s v="Classrooms 22"/>
    <x v="2"/>
    <m/>
    <s v="10 - Recommend Improvement - 10 yrs"/>
    <n v="10"/>
    <n v="2022"/>
    <n v="2032"/>
    <n v="2500"/>
  </r>
  <r>
    <s v="GG"/>
    <s v="Classrooms 21 &amp; 22"/>
    <s v="Classrooms 22"/>
    <x v="4"/>
    <m/>
    <s v="10 - Recommend Improvement - 10 yrs"/>
    <n v="10"/>
    <n v="2022"/>
    <n v="2032"/>
    <n v="20000"/>
  </r>
  <r>
    <s v="GG"/>
    <s v="Classrooms 21 &amp; 22"/>
    <s v="Classrooms 22"/>
    <x v="9"/>
    <m/>
    <s v="02 - Necessary But Not Critical - 2 yrs"/>
    <n v="2"/>
    <n v="2022"/>
    <n v="2024"/>
    <n v="2500"/>
  </r>
  <r>
    <s v="GG"/>
    <s v="Classrooms 21 &amp; 22"/>
    <s v="Storage/Data Room"/>
    <x v="2"/>
    <m/>
    <s v="10 - Recommend Improvement - 10 yrs"/>
    <n v="10"/>
    <n v="2022"/>
    <n v="2032"/>
    <n v="2500"/>
  </r>
  <r>
    <s v="GG"/>
    <s v="Classrooms 21 &amp; 22"/>
    <s v="Storage Room"/>
    <x v="2"/>
    <m/>
    <s v="10 - Recommend Improvement - 10 yrs"/>
    <n v="10"/>
    <n v="2022"/>
    <n v="2032"/>
    <n v="2500"/>
  </r>
  <r>
    <s v="H"/>
    <s v="Library"/>
    <s v="Library"/>
    <x v="2"/>
    <m/>
    <s v="05 - Recommend Improvement - 5 yrs"/>
    <n v="5"/>
    <n v="2022"/>
    <n v="2027"/>
    <n v="9200"/>
  </r>
  <r>
    <s v="H"/>
    <s v="Library"/>
    <s v="Library"/>
    <x v="4"/>
    <m/>
    <s v="10 - Recommend Improvement - 10 yrs"/>
    <n v="10"/>
    <n v="2022"/>
    <n v="2032"/>
    <n v="37000"/>
  </r>
  <r>
    <s v="H"/>
    <s v="Library"/>
    <s v="Library "/>
    <x v="10"/>
    <s v="Cabinets Casework needs refinish."/>
    <s v="02 - Necessary But Not Critical - 2 yrs"/>
    <n v="2"/>
    <n v="2022"/>
    <n v="2024"/>
    <n v="55000"/>
  </r>
  <r>
    <s v="H"/>
    <s v="Library"/>
    <s v="Computer Room"/>
    <x v="2"/>
    <m/>
    <s v="05 - Recommend Improvement - 5 yrs"/>
    <n v="5"/>
    <n v="2022"/>
    <n v="2027"/>
    <n v="2500"/>
  </r>
  <r>
    <s v="H"/>
    <s v="Library"/>
    <s v="Computer Room"/>
    <x v="4"/>
    <m/>
    <s v="10 - Recommend Improvement - 10 yrs"/>
    <n v="10"/>
    <n v="2022"/>
    <n v="2032"/>
    <n v="4410"/>
  </r>
  <r>
    <s v="H"/>
    <s v="Library"/>
    <s v="Book Room"/>
    <x v="2"/>
    <m/>
    <s v="05 - Recommend Improvement - 5 yrs"/>
    <n v="5"/>
    <n v="2022"/>
    <n v="2027"/>
    <n v="2500"/>
  </r>
  <r>
    <s v="H"/>
    <s v="Library"/>
    <s v="Book Room"/>
    <x v="9"/>
    <m/>
    <s v="05 - Recommend Improvement - 5 yrs"/>
    <n v="5"/>
    <n v="2022"/>
    <n v="2027"/>
    <n v="2500"/>
  </r>
  <r>
    <s v="M"/>
    <s v="Classrooms 23 - 25"/>
    <s v="Classroom 23 - Science"/>
    <x v="2"/>
    <m/>
    <s v="10 - Recommend Improvement - 10 yrs"/>
    <n v="10"/>
    <n v="2022"/>
    <n v="2032"/>
    <n v="5460"/>
  </r>
  <r>
    <s v="M"/>
    <s v="Classrooms 23 - 25"/>
    <s v="Classroom 23 - Science"/>
    <x v="9"/>
    <m/>
    <s v="10 - Recommend Improvement - 10 yrs"/>
    <n v="10"/>
    <n v="2022"/>
    <n v="2032"/>
    <n v="25000"/>
  </r>
  <r>
    <s v="M"/>
    <s v="Classrooms 23 - 25"/>
    <s v="Classroom 24 - Science"/>
    <x v="2"/>
    <m/>
    <s v="10 - Recommend Improvement - 10 yrs"/>
    <n v="10"/>
    <n v="2022"/>
    <n v="2032"/>
    <n v="5460"/>
  </r>
  <r>
    <s v="M"/>
    <s v="Classrooms 23 - 25"/>
    <s v="Classroom 24 - Science"/>
    <x v="9"/>
    <m/>
    <s v="10 - Recommend Improvement - 10 yrs"/>
    <n v="10"/>
    <n v="2022"/>
    <n v="2032"/>
    <n v="14800"/>
  </r>
  <r>
    <s v="M"/>
    <s v="Classrooms 23 - 25"/>
    <s v="Classroom 25 - Art"/>
    <x v="2"/>
    <m/>
    <s v="05 - Recommend Improvement - 5 yrs"/>
    <n v="5"/>
    <n v="2022"/>
    <n v="2027"/>
    <n v="5460"/>
  </r>
  <r>
    <s v="M"/>
    <s v="Classrooms 23 - 25"/>
    <s v="Classroom 25 - Art"/>
    <x v="6"/>
    <s v="coming off of walls"/>
    <s v="02 - Necessary But Not Critical - 2 yrs"/>
    <n v="2"/>
    <n v="2022"/>
    <n v="2024"/>
    <n v="4710"/>
  </r>
  <r>
    <s v="M"/>
    <s v="Classrooms 23 - 25"/>
    <s v="Mechanical Room"/>
    <x v="2"/>
    <m/>
    <s v="10 - Recommend Improvement - 10 yrs"/>
    <n v="10"/>
    <n v="2022"/>
    <n v="2032"/>
    <n v="2500"/>
  </r>
  <r>
    <s v="M"/>
    <s v="Classrooms 23 - 25"/>
    <s v="Science Prep and Storage"/>
    <x v="2"/>
    <m/>
    <s v="10 - Recommend Improvement - 10 yrs"/>
    <n v="10"/>
    <n v="2022"/>
    <n v="2032"/>
    <n v="3370"/>
  </r>
  <r>
    <s v="M"/>
    <s v="Classrooms 23 - 25"/>
    <s v="Science Prep and Storage"/>
    <x v="9"/>
    <m/>
    <s v="10 - Recommend Improvement - 10 yrs"/>
    <n v="10"/>
    <n v="2022"/>
    <n v="2032"/>
    <n v="3660"/>
  </r>
  <r>
    <s v="M"/>
    <s v="Classrooms 23 - 25"/>
    <s v="PE Storage"/>
    <x v="2"/>
    <m/>
    <s v="05 - Recommend Improvement - 5 yrs"/>
    <n v="5"/>
    <n v="2022"/>
    <n v="2027"/>
    <n v="3500"/>
  </r>
  <r>
    <s v="M"/>
    <s v="Classrooms 23 - 25"/>
    <s v="Locker Breezeway"/>
    <x v="2"/>
    <m/>
    <s v="05 - Recommend Improvement - 5 yrs"/>
    <n v="5"/>
    <n v="2022"/>
    <n v="2027"/>
    <n v="5020"/>
  </r>
  <r>
    <s v="M"/>
    <s v="Classrooms 23 - 25"/>
    <s v="Locker Breezeway"/>
    <x v="15"/>
    <s v="At least paint"/>
    <s v="05 - Recommend Improvement - 5 yrs"/>
    <n v="5"/>
    <n v="2022"/>
    <n v="2027"/>
    <n v="62000"/>
  </r>
  <r>
    <s v="M"/>
    <s v="Classrooms 23 - 25"/>
    <s v="Boy's Toilet Room"/>
    <x v="2"/>
    <m/>
    <s v="02 - Necessary But Not Critical - 2 yrs"/>
    <n v="2"/>
    <n v="2022"/>
    <n v="2024"/>
    <n v="4660"/>
  </r>
  <r>
    <s v="M"/>
    <s v="Classrooms 23 - 25"/>
    <s v="Girl's Toilet Room"/>
    <x v="2"/>
    <m/>
    <s v="05 - Recommend Improvement - 5 yrs"/>
    <n v="5"/>
    <n v="2022"/>
    <n v="2027"/>
    <n v="4660"/>
  </r>
  <r>
    <s v="M"/>
    <s v="Classrooms 23 - 25"/>
    <s v="Staff Toilet Room"/>
    <x v="9"/>
    <s v="Tile"/>
    <s v="10 - Recommend Improvement - 10 yrs"/>
    <n v="10"/>
    <n v="2022"/>
    <n v="2032"/>
    <n v="2500"/>
  </r>
  <r>
    <s v="M"/>
    <s v="Classrooms 23 - 25"/>
    <s v="Staff Toilet Room"/>
    <x v="2"/>
    <m/>
    <s v="05 - Recommend Improvement - 5 yrs"/>
    <n v="5"/>
    <n v="2022"/>
    <n v="2027"/>
    <n v="2500"/>
  </r>
  <r>
    <s v="M"/>
    <s v="Classrooms 23 - 25"/>
    <s v="Public Toilet Room"/>
    <x v="2"/>
    <m/>
    <s v="05 - Recommend Improvement - 5 yrs"/>
    <n v="5"/>
    <n v="2022"/>
    <n v="2027"/>
    <n v="2500"/>
  </r>
  <r>
    <s v="M"/>
    <s v="Classrooms 23 - 25"/>
    <s v="Mechanical Room"/>
    <x v="2"/>
    <m/>
    <s v="10 - Recommend Improvement - 10 yrs"/>
    <n v="10"/>
    <n v="2022"/>
    <n v="2032"/>
    <n v="2500"/>
  </r>
  <r>
    <s v="M"/>
    <s v="Classrooms 23 - 25"/>
    <s v="Art Office / Storage"/>
    <x v="2"/>
    <m/>
    <s v="05 - Recommend Improvement - 5 yrs"/>
    <n v="5"/>
    <n v="2022"/>
    <n v="2027"/>
    <n v="2790"/>
  </r>
  <r>
    <s v="M"/>
    <s v="Classrooms 23 - 25"/>
    <s v="Kiln Room"/>
    <x v="2"/>
    <m/>
    <s v="05 - Recommend Improvement - 5 yrs"/>
    <n v="5"/>
    <n v="2022"/>
    <n v="2027"/>
    <n v="4610"/>
  </r>
  <r>
    <s v="S"/>
    <s v="Classrooms 30 - 32"/>
    <s v="Classrooms 30"/>
    <x v="2"/>
    <m/>
    <s v="05 - Recommend Improvement - 5 yrs"/>
    <n v="5"/>
    <n v="2022"/>
    <n v="2027"/>
    <n v="4400"/>
  </r>
  <r>
    <s v="S"/>
    <s v="Classrooms 30 - 32"/>
    <s v="Classrooms 30"/>
    <x v="4"/>
    <m/>
    <s v="10 - Recommend Improvement - 10 yrs"/>
    <n v="10"/>
    <n v="2022"/>
    <n v="2032"/>
    <n v="17370"/>
  </r>
  <r>
    <s v="S"/>
    <s v="Classrooms 30 - 32"/>
    <s v="Classrooms 30"/>
    <x v="9"/>
    <m/>
    <s v="10 - Recommend Improvement - 10 yrs"/>
    <n v="10"/>
    <n v="2022"/>
    <n v="2032"/>
    <n v="5200"/>
  </r>
  <r>
    <s v="S"/>
    <s v="Classrooms 30 - 32"/>
    <s v="Classrooms 30"/>
    <x v="6"/>
    <m/>
    <s v="05 - Recommend Improvement - 5 yrs"/>
    <n v="5"/>
    <n v="2022"/>
    <n v="2027"/>
    <n v="2120"/>
  </r>
  <r>
    <s v="S"/>
    <s v="Classrooms 30 - 32"/>
    <s v="Classrooms 31"/>
    <x v="2"/>
    <m/>
    <s v="05 - Recommend Improvement - 5 yrs"/>
    <n v="5"/>
    <n v="2022"/>
    <n v="2027"/>
    <n v="4400"/>
  </r>
  <r>
    <s v="S"/>
    <s v="Classrooms 30 - 32"/>
    <s v="Classrooms 31"/>
    <x v="4"/>
    <m/>
    <s v="10 - Recommend Improvement - 10 yrs"/>
    <n v="10"/>
    <n v="2022"/>
    <n v="2032"/>
    <n v="27000"/>
  </r>
  <r>
    <s v="S"/>
    <s v="Classrooms 30 - 32"/>
    <s v="Classrooms 31"/>
    <x v="9"/>
    <m/>
    <s v="05 - Recommend Improvement - 5 yrs"/>
    <n v="5"/>
    <n v="2022"/>
    <n v="2027"/>
    <n v="6230"/>
  </r>
  <r>
    <s v="S"/>
    <s v="Classrooms 30 - 32"/>
    <s v="Classrooms 31"/>
    <x v="6"/>
    <m/>
    <s v="05 - Recommend Improvement - 5 yrs"/>
    <n v="5"/>
    <n v="2022"/>
    <n v="2027"/>
    <n v="21750"/>
  </r>
  <r>
    <s v="S"/>
    <s v="Classrooms 30 - 32"/>
    <s v="Classrooms 32"/>
    <x v="2"/>
    <m/>
    <s v="05 - Recommend Improvement - 5 yrs"/>
    <n v="5"/>
    <n v="2022"/>
    <n v="2027"/>
    <n v="4400"/>
  </r>
  <r>
    <s v="S"/>
    <s v="Classrooms 30 - 32"/>
    <s v="Classrooms 32"/>
    <x v="4"/>
    <m/>
    <s v="10 - Recommend Improvement - 10 yrs"/>
    <n v="10"/>
    <n v="2022"/>
    <n v="2032"/>
    <n v="22000"/>
  </r>
  <r>
    <s v="S"/>
    <s v="Classrooms 30 - 32"/>
    <s v="Classrooms 32"/>
    <x v="9"/>
    <m/>
    <s v="10 - Recommend Improvement - 10 yrs"/>
    <n v="10"/>
    <n v="2022"/>
    <n v="2032"/>
    <n v="2500"/>
  </r>
  <r>
    <s v="T"/>
    <s v="Classrooms 33 &amp; 34"/>
    <s v="Classrooms 33"/>
    <x v="2"/>
    <m/>
    <s v="05 - Recommend Improvement - 5 yrs"/>
    <n v="5"/>
    <n v="2022"/>
    <n v="2027"/>
    <n v="4400"/>
  </r>
  <r>
    <s v="T"/>
    <s v="Classrooms 33 &amp; 34"/>
    <s v="Classrooms 33"/>
    <x v="4"/>
    <m/>
    <s v="10 - Recommend Improvement - 10 yrs"/>
    <n v="10"/>
    <n v="2022"/>
    <n v="2032"/>
    <n v="27500"/>
  </r>
  <r>
    <s v="T"/>
    <s v="Classrooms 33 &amp; 34"/>
    <s v="Classrooms 33"/>
    <x v="9"/>
    <m/>
    <s v="10 - Recommend Improvement - 10 yrs"/>
    <n v="10"/>
    <n v="2022"/>
    <n v="2032"/>
    <n v="4200"/>
  </r>
  <r>
    <s v="T"/>
    <s v="Classrooms 33 &amp; 34"/>
    <s v="Classrooms 33"/>
    <x v="6"/>
    <m/>
    <s v="05 - Recommend Improvement - 5 yrs"/>
    <n v="5"/>
    <n v="2022"/>
    <n v="2027"/>
    <n v="29000"/>
  </r>
  <r>
    <s v="T"/>
    <s v="Classrooms 33 &amp; 34"/>
    <s v="Classrooms 34"/>
    <x v="2"/>
    <m/>
    <s v="05 - Recommend Improvement - 5 yrs"/>
    <n v="5"/>
    <n v="2022"/>
    <n v="2027"/>
    <n v="4400"/>
  </r>
  <r>
    <s v="T"/>
    <s v="Classrooms 33 &amp; 34"/>
    <s v="Classrooms 34"/>
    <x v="4"/>
    <m/>
    <s v="05 - Recommend Improvement - 5 yrs"/>
    <n v="5"/>
    <n v="2022"/>
    <n v="2027"/>
    <n v="17370"/>
  </r>
  <r>
    <s v="T"/>
    <s v="Classrooms 33 &amp; 34"/>
    <s v="Classrooms 34"/>
    <x v="9"/>
    <m/>
    <s v="10 - Recommend Improvement - 10 yrs"/>
    <n v="10"/>
    <n v="2022"/>
    <n v="2032"/>
    <n v="4200"/>
  </r>
  <r>
    <s v="U"/>
    <s v="Classroom 35"/>
    <s v="Classrooms 35"/>
    <x v="3"/>
    <m/>
    <s v="02 - Necessary But Not Critical - 2 yrs"/>
    <n v="2"/>
    <n v="2022"/>
    <n v="2024"/>
    <n v="5060"/>
  </r>
  <r>
    <s v="U"/>
    <s v="Classroom 35"/>
    <s v="Classrooms 35"/>
    <x v="2"/>
    <m/>
    <s v="02 - Necessary But Not Critical - 2 yrs"/>
    <n v="2"/>
    <n v="2022"/>
    <n v="2024"/>
    <n v="4400"/>
  </r>
  <r>
    <s v="U"/>
    <s v="Classroom 35"/>
    <s v="Classrooms 35"/>
    <x v="4"/>
    <m/>
    <s v="10 - Recommend Improvement - 10 yrs"/>
    <n v="10"/>
    <n v="2022"/>
    <n v="2032"/>
    <n v="37000"/>
  </r>
  <r>
    <s v="U"/>
    <s v="Classroom 35"/>
    <s v="Classrooms 35"/>
    <x v="9"/>
    <m/>
    <s v="10 - Recommend Improvement - 10 yrs"/>
    <n v="10"/>
    <n v="2022"/>
    <n v="2032"/>
    <n v="2500"/>
  </r>
  <r>
    <s v="U"/>
    <s v="Classroom 35"/>
    <s v="Classrooms 35"/>
    <x v="6"/>
    <m/>
    <s v="02 - Necessary But Not Critical - 2 yrs"/>
    <n v="2"/>
    <n v="2022"/>
    <n v="2024"/>
    <n v="4500"/>
  </r>
  <r>
    <s v="SELMAN"/>
    <s v="Selman Multi-Purpose Building"/>
    <s v="Multi-Purpose"/>
    <x v="2"/>
    <s v="Some spots"/>
    <s v="05 - Recommend Improvement - 5 yrs"/>
    <n v="5"/>
    <n v="2022"/>
    <n v="2027"/>
    <n v="24500"/>
  </r>
  <r>
    <s v="SELMAN"/>
    <s v="Selman Multi-Purpose Building"/>
    <s v="Public Toilet Room"/>
    <x v="2"/>
    <m/>
    <s v="05 - Recommend Improvement - 5 yrs"/>
    <n v="5"/>
    <n v="2022"/>
    <n v="2027"/>
    <n v="3200"/>
  </r>
  <r>
    <s v="SELMAN"/>
    <s v="Selman Multi-Purpose Building"/>
    <s v="Principal Office  "/>
    <x v="2"/>
    <m/>
    <s v="05 - Recommend Improvement - 5 yrs"/>
    <n v="5"/>
    <n v="2022"/>
    <n v="2027"/>
    <n v="2500"/>
  </r>
  <r>
    <s v="SELMAN"/>
    <s v="Selman Multi-Purpose Building"/>
    <s v="Principal Office  "/>
    <x v="9"/>
    <m/>
    <s v="10 - Recommend Improvement - 10 yrs"/>
    <n v="10"/>
    <n v="2022"/>
    <n v="2032"/>
    <n v="22000"/>
  </r>
  <r>
    <s v="SELMAN"/>
    <s v="Selman Multi-Purpose BuildingPrin"/>
    <s v="Principal Office  "/>
    <x v="9"/>
    <m/>
    <s v="10 - Recommend Improvement - 10 yrs"/>
    <n v="10"/>
    <n v="2022"/>
    <n v="2032"/>
    <n v="4300"/>
  </r>
  <r>
    <s v="SELMAN"/>
    <s v="Selman Multi-Purpose Building"/>
    <s v="Mechanical Room"/>
    <x v="2"/>
    <m/>
    <s v="10 - Recommend Improvement - 10 yrs"/>
    <n v="10"/>
    <n v="2022"/>
    <n v="2032"/>
    <n v="2370"/>
  </r>
  <r>
    <s v="SELMAN"/>
    <s v="Selman Multi-Purpose Building"/>
    <s v="Boy's Toilet Room"/>
    <x v="2"/>
    <m/>
    <s v="10 - Recommend Improvement - 10 yrs"/>
    <n v="10"/>
    <n v="2022"/>
    <n v="2032"/>
    <n v="6800"/>
  </r>
  <r>
    <s v="SELMAN"/>
    <s v="Selman Multi-Purpose Building"/>
    <s v="Girl's Toilet Room"/>
    <x v="2"/>
    <m/>
    <s v="05 - Recommend Improvement - 5 yrs"/>
    <n v="5"/>
    <n v="2022"/>
    <n v="2027"/>
    <n v="5310"/>
  </r>
  <r>
    <s v="SELMAN"/>
    <s v="Selman Multi-Purpose Building"/>
    <s v="Kitchen"/>
    <x v="11"/>
    <s v="Fridge freezer and stove."/>
    <s v="10 - Recommend Improvement - 10 yrs"/>
    <n v="10"/>
    <n v="2022"/>
    <n v="2032"/>
    <n v="43000"/>
  </r>
  <r>
    <s v="P"/>
    <s v="Pre-School"/>
    <s v="Pre-School"/>
    <x v="2"/>
    <m/>
    <s v="10 - Recommend Improvement - 10 yrs"/>
    <n v="10"/>
    <n v="2022"/>
    <n v="2032"/>
    <n v="25000"/>
  </r>
  <r>
    <s v="P"/>
    <s v="Pre-School"/>
    <s v="Pre-School"/>
    <x v="9"/>
    <m/>
    <s v="10 - Recommend Improvement - 10 yrs"/>
    <n v="10"/>
    <n v="2022"/>
    <n v="2032"/>
    <n v="3200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5">
  <r>
    <m/>
    <m/>
    <m/>
    <x v="0"/>
    <m/>
    <m/>
    <m/>
    <m/>
    <m/>
    <m/>
  </r>
  <r>
    <s v="X"/>
    <s v="X"/>
    <s v="X"/>
    <x v="1"/>
    <m/>
    <s v="X"/>
    <s v="X"/>
    <s v="X"/>
    <s v="X"/>
    <s v="X"/>
  </r>
  <r>
    <s v="SITE"/>
    <s v="Site"/>
    <s v="Main Hardcourt"/>
    <x v="2"/>
    <m/>
    <s v="02 - Necessary But Not Critical - 2 yrs"/>
    <n v="2"/>
    <n v="2022"/>
    <n v="2024"/>
    <n v="365340"/>
  </r>
  <r>
    <s v="SITE"/>
    <s v="Site"/>
    <s v="Kindergarten Hardcourt"/>
    <x v="2"/>
    <m/>
    <s v="05 - Recommend Improvement - 5 yrs"/>
    <n v="5"/>
    <n v="2022"/>
    <n v="2027"/>
    <n v="296430"/>
  </r>
  <r>
    <s v="SITE"/>
    <s v="Site"/>
    <s v="Parking Lots"/>
    <x v="2"/>
    <m/>
    <s v="02 - Necessary But Not Critical - 2 yrs"/>
    <n v="2"/>
    <n v="2022"/>
    <n v="2024"/>
    <n v="676490"/>
  </r>
  <r>
    <s v="SITE"/>
    <s v="Site"/>
    <s v="Exterior"/>
    <x v="3"/>
    <m/>
    <s v="10 - Recommend Improvement - 10 yrs"/>
    <n v="10"/>
    <n v="2022"/>
    <n v="2032"/>
    <n v="147450"/>
  </r>
  <r>
    <s v="AA"/>
    <s v="Classrooms 6-8"/>
    <s v="Exterior"/>
    <x v="4"/>
    <m/>
    <s v="05 - Recommend Improvement - 5 yrs"/>
    <n v="5"/>
    <n v="2022"/>
    <n v="2027"/>
    <n v="47340"/>
  </r>
  <r>
    <s v="AA"/>
    <s v="Classrooms 6-8"/>
    <s v="Exterior"/>
    <x v="5"/>
    <m/>
    <s v="10 - Recommend Improvement - 10 yrs"/>
    <n v="10"/>
    <n v="2022"/>
    <n v="2032"/>
    <n v="650"/>
  </r>
  <r>
    <s v="AA"/>
    <s v="Classrooms 6-8"/>
    <s v="Exterior"/>
    <x v="6"/>
    <s v="AND WOOD FRAMES"/>
    <s v="02 - Necessary But Not Critical - 2 yrs"/>
    <n v="2"/>
    <n v="2022"/>
    <n v="2024"/>
    <n v="56390"/>
  </r>
  <r>
    <s v="AA"/>
    <s v="Classrooms 6-8"/>
    <s v="Classrooms 6"/>
    <x v="7"/>
    <m/>
    <s v="05 - Recommend Improvement - 5 yrs"/>
    <n v="5"/>
    <n v="2022"/>
    <n v="2027"/>
    <n v="9250"/>
  </r>
  <r>
    <s v="AA"/>
    <s v="Classrooms 6-8"/>
    <s v="Classrooms 7"/>
    <x v="7"/>
    <m/>
    <s v="05 - Recommend Improvement - 5 yrs"/>
    <n v="5"/>
    <n v="2022"/>
    <n v="2027"/>
    <n v="9250"/>
  </r>
  <r>
    <s v="AA"/>
    <s v="Classrooms 6-8"/>
    <s v="Classrooms 8"/>
    <x v="7"/>
    <m/>
    <s v="05 - Recommend Improvement - 5 yrs"/>
    <n v="5"/>
    <n v="2022"/>
    <n v="2027"/>
    <n v="9250"/>
  </r>
  <r>
    <s v="B"/>
    <s v="Classrooms 10-13"/>
    <s v="Exterior"/>
    <x v="4"/>
    <m/>
    <s v="05 - Recommend Improvement - 5 yrs"/>
    <n v="5"/>
    <n v="2022"/>
    <n v="2027"/>
    <n v="44780"/>
  </r>
  <r>
    <s v="B"/>
    <s v="Classrooms 10-13"/>
    <s v="Exterior"/>
    <x v="5"/>
    <m/>
    <s v="10 - Recommend Improvement - 10 yrs"/>
    <n v="10"/>
    <n v="2022"/>
    <n v="2032"/>
    <n v="350"/>
  </r>
  <r>
    <s v="BB"/>
    <s v="Administration"/>
    <s v="Exterior"/>
    <x v="4"/>
    <m/>
    <s v="05 - Recommend Improvement - 5 yrs"/>
    <n v="5"/>
    <n v="2022"/>
    <n v="2027"/>
    <n v="55330"/>
  </r>
  <r>
    <s v="BB"/>
    <s v="Administration"/>
    <s v="Exterior"/>
    <x v="5"/>
    <m/>
    <s v="10 - Recommend Improvement - 10 yrs"/>
    <n v="10"/>
    <n v="2022"/>
    <n v="2032"/>
    <n v="350"/>
  </r>
  <r>
    <s v="BB"/>
    <s v="Administration"/>
    <s v="Exterior"/>
    <x v="6"/>
    <s v="Wood doors in wood frames"/>
    <s v="02 - Necessary But Not Critical - 2 yrs"/>
    <n v="2"/>
    <n v="2022"/>
    <n v="2024"/>
    <n v="54120"/>
  </r>
  <r>
    <s v="BB"/>
    <s v="Administration"/>
    <s v="Lobby"/>
    <x v="7"/>
    <m/>
    <s v="05 - Recommend Improvement - 5 yrs"/>
    <n v="5"/>
    <n v="2022"/>
    <n v="2027"/>
    <n v="161800"/>
  </r>
  <r>
    <s v="C"/>
    <s v="Transitional Kindergarten"/>
    <s v="Exterior"/>
    <x v="4"/>
    <m/>
    <s v="05 - Recommend Improvement - 5 yrs"/>
    <n v="5"/>
    <n v="2022"/>
    <n v="2027"/>
    <m/>
  </r>
  <r>
    <s v="C"/>
    <s v="Transitional Kindergarten"/>
    <s v="Exterior"/>
    <x v="5"/>
    <m/>
    <s v="10 - Recommend Improvement - 10 yrs"/>
    <n v="10"/>
    <n v="2022"/>
    <n v="2032"/>
    <m/>
  </r>
  <r>
    <s v="C"/>
    <s v="Transitional Kindergarten"/>
    <s v="Exterior"/>
    <x v="6"/>
    <s v="Hm doors in wood frames"/>
    <s v="02 - Necessary But Not Critical - 2 yrs"/>
    <n v="2"/>
    <n v="2022"/>
    <n v="2024"/>
    <m/>
  </r>
  <r>
    <s v="CC"/>
    <s v="Support Services"/>
    <s v="Exterior"/>
    <x v="4"/>
    <m/>
    <s v="05 - Recommend Improvement - 5 yrs"/>
    <n v="5"/>
    <n v="2022"/>
    <n v="2027"/>
    <n v="29940"/>
  </r>
  <r>
    <s v="CC"/>
    <s v="Support Services"/>
    <s v="Exterior"/>
    <x v="5"/>
    <m/>
    <s v="10 - Recommend Improvement - 10 yrs"/>
    <n v="10"/>
    <n v="2022"/>
    <n v="2032"/>
    <n v="350"/>
  </r>
  <r>
    <s v="CC"/>
    <s v="Support Services"/>
    <s v="Exterior"/>
    <x v="6"/>
    <s v="Wood frames too"/>
    <s v="02 - Necessary But Not Critical - 2 yrs"/>
    <n v="2"/>
    <n v="2022"/>
    <n v="2024"/>
    <n v="74120"/>
  </r>
  <r>
    <s v="CC"/>
    <s v="Support Services"/>
    <s v="Classroom 38"/>
    <x v="7"/>
    <m/>
    <s v="05 - Recommend Improvement - 5 yrs"/>
    <n v="5"/>
    <n v="2022"/>
    <n v="2027"/>
    <n v="64860"/>
  </r>
  <r>
    <s v="D"/>
    <s v="Classrooms Kindergarten"/>
    <s v="Exterior"/>
    <x v="4"/>
    <m/>
    <s v="05 - Recommend Improvement - 5 yrs"/>
    <n v="5"/>
    <n v="2022"/>
    <n v="2027"/>
    <m/>
  </r>
  <r>
    <s v="D"/>
    <s v="Classrooms Kindergarten"/>
    <s v="Exterior"/>
    <x v="5"/>
    <m/>
    <s v="10 - Recommend Improvement - 10 yrs"/>
    <n v="10"/>
    <n v="2022"/>
    <n v="2032"/>
    <m/>
  </r>
  <r>
    <s v="D"/>
    <s v="Classrooms Kindergarten"/>
    <s v="Exterior"/>
    <x v="8"/>
    <m/>
    <s v="05 - Recommend Improvement - 5 yrs"/>
    <n v="5"/>
    <n v="2022"/>
    <n v="2027"/>
    <m/>
  </r>
  <r>
    <s v="D"/>
    <s v="Classrooms Kindergarten"/>
    <s v="Exterior"/>
    <x v="9"/>
    <m/>
    <s v="05 - Recommend Improvement - 5 yrs"/>
    <n v="5"/>
    <n v="2022"/>
    <n v="2027"/>
    <m/>
  </r>
  <r>
    <s v="D"/>
    <s v="Classrooms Kindergarten"/>
    <s v="Exterior"/>
    <x v="6"/>
    <s v="HM doors wood frames"/>
    <s v="02 - Necessary But Not Critical - 2 yrs"/>
    <n v="2"/>
    <n v="2022"/>
    <n v="2024"/>
    <m/>
  </r>
  <r>
    <s v="DD"/>
    <s v="Music Classrooms 36 &amp;37"/>
    <s v="Exterior"/>
    <x v="5"/>
    <m/>
    <s v="10 - Recommend Improvement - 10 yrs"/>
    <n v="10"/>
    <n v="2022"/>
    <n v="2032"/>
    <n v="350"/>
  </r>
  <r>
    <s v="DD"/>
    <s v="Music Classrooms 36 &amp;37"/>
    <s v="Exterior"/>
    <x v="6"/>
    <s v="Wood doors and frames."/>
    <s v="02 - Necessary But Not Critical - 2 yrs"/>
    <n v="2"/>
    <n v="2022"/>
    <n v="2024"/>
    <n v="38590"/>
  </r>
  <r>
    <s v="DD"/>
    <s v="Music Classrooms 36 &amp;37"/>
    <s v="Classroom 36"/>
    <x v="7"/>
    <m/>
    <s v="05 - Recommend Improvement - 5 yrs"/>
    <n v="5"/>
    <n v="2022"/>
    <n v="2027"/>
    <n v="8800"/>
  </r>
  <r>
    <s v="DD"/>
    <s v="Music Classrooms 36 &amp;37"/>
    <s v="Classroom 37"/>
    <x v="7"/>
    <m/>
    <s v="05 - Recommend Improvement - 5 yrs"/>
    <n v="5"/>
    <n v="2022"/>
    <n v="2027"/>
    <n v="11110"/>
  </r>
  <r>
    <s v="DD"/>
    <s v="Music Classrooms 36 &amp;37"/>
    <s v="Practice Room 1"/>
    <x v="7"/>
    <m/>
    <s v="05 - Recommend Improvement - 5 yrs"/>
    <n v="5"/>
    <n v="2022"/>
    <n v="2027"/>
    <n v="3500"/>
  </r>
  <r>
    <s v="DD"/>
    <s v="Music Classrooms 36 &amp;37"/>
    <s v="Practice Room 2"/>
    <x v="7"/>
    <m/>
    <s v="05 - Recommend Improvement - 5 yrs"/>
    <n v="5"/>
    <n v="2022"/>
    <n v="2027"/>
    <n v="4420"/>
  </r>
  <r>
    <s v="DD"/>
    <s v="Music Classrooms 36 &amp;37"/>
    <s v="Practice Room 3"/>
    <x v="7"/>
    <m/>
    <s v="05 - Recommend Improvement - 5 yrs"/>
    <n v="5"/>
    <n v="2022"/>
    <n v="2027"/>
    <n v="2500"/>
  </r>
  <r>
    <s v="E"/>
    <s v="Classrooms 15-19"/>
    <s v="Exterior"/>
    <x v="4"/>
    <m/>
    <s v="05 - Recommend Improvement - 5 yrs"/>
    <n v="5"/>
    <n v="2022"/>
    <n v="2027"/>
    <n v="39960"/>
  </r>
  <r>
    <s v="E"/>
    <s v="Classrooms 15-19"/>
    <s v="Exterior"/>
    <x v="5"/>
    <m/>
    <s v="10 - Recommend Improvement - 10 yrs"/>
    <n v="10"/>
    <n v="2022"/>
    <n v="2032"/>
    <n v="350"/>
  </r>
  <r>
    <s v="F"/>
    <s v="Classrooms 26-29"/>
    <s v="Exterior"/>
    <x v="4"/>
    <s v="Paint all exteriors typical all buildings per MArtinez."/>
    <s v="05 - Recommend Improvement - 5 yrs"/>
    <n v="5"/>
    <n v="2022"/>
    <n v="2027"/>
    <n v="39350"/>
  </r>
  <r>
    <s v="F"/>
    <s v="Classrooms 26-29"/>
    <s v="Exterior"/>
    <x v="5"/>
    <m/>
    <s v="10 - Recommend Improvement - 10 yrs"/>
    <n v="10"/>
    <n v="2022"/>
    <n v="2032"/>
    <n v="350"/>
  </r>
  <r>
    <s v="F"/>
    <s v="Classrooms 26-29"/>
    <s v="Exterior"/>
    <x v="10"/>
    <m/>
    <s v="05 - Recommend Improvement - 5 yrs"/>
    <n v="5"/>
    <n v="2022"/>
    <n v="2027"/>
    <n v="45360"/>
  </r>
  <r>
    <s v="F"/>
    <s v="Classrooms 26-29"/>
    <s v="Exterior"/>
    <x v="8"/>
    <s v="One upper window wont close. Martinez wants all exterior windows done on this building. MOST ARE IN GOOD SHAPE. "/>
    <s v="00 - Critical - Replace Now"/>
    <n v="0"/>
    <n v="2022"/>
    <s v="Now"/>
    <n v="121970"/>
  </r>
  <r>
    <s v="FF"/>
    <s v="Classrooms 9, 14, &amp; 20"/>
    <s v="Exterior"/>
    <x v="4"/>
    <m/>
    <s v="05 - Recommend Improvement - 5 yrs"/>
    <n v="5"/>
    <n v="2022"/>
    <n v="2027"/>
    <n v="51630"/>
  </r>
  <r>
    <s v="FF"/>
    <s v="Classrooms 9, 14, &amp; 20"/>
    <s v="Exterior"/>
    <x v="5"/>
    <m/>
    <s v="10 - Recommend Improvement - 10 yrs"/>
    <n v="10"/>
    <n v="2022"/>
    <n v="2032"/>
    <n v="350"/>
  </r>
  <r>
    <s v="FF"/>
    <s v="Classrooms 9, 14, &amp; 20"/>
    <s v="Classrooms 9"/>
    <x v="7"/>
    <m/>
    <s v="05 - Recommend Improvement - 5 yrs"/>
    <n v="5"/>
    <n v="2022"/>
    <n v="2027"/>
    <n v="8300"/>
  </r>
  <r>
    <s v="FF"/>
    <s v="Classrooms 9, 14, &amp; 20"/>
    <s v="Classrooms 14"/>
    <x v="7"/>
    <m/>
    <s v="05 - Recommend Improvement - 5 yrs"/>
    <n v="5"/>
    <n v="2022"/>
    <n v="2027"/>
    <n v="10050"/>
  </r>
  <r>
    <s v="FF"/>
    <s v="Classrooms 9, 14, &amp; 20"/>
    <s v="Classrooms 20"/>
    <x v="7"/>
    <m/>
    <s v="02 - Necessary But Not Critical - 2 yrs"/>
    <n v="2"/>
    <n v="2022"/>
    <n v="2024"/>
    <n v="16140"/>
  </r>
  <r>
    <s v="G"/>
    <s v="Community Gym"/>
    <s v="Exterior"/>
    <x v="4"/>
    <m/>
    <s v="05 - Recommend Improvement - 5 yrs"/>
    <n v="5"/>
    <n v="2022"/>
    <n v="2027"/>
    <n v="67400"/>
  </r>
  <r>
    <s v="G"/>
    <s v="Community Gym"/>
    <s v="Exterior"/>
    <x v="5"/>
    <m/>
    <s v="10 - Recommend Improvement - 10 yrs"/>
    <n v="10"/>
    <n v="2022"/>
    <n v="2032"/>
    <n v="550"/>
  </r>
  <r>
    <s v="G"/>
    <s v="Community Gym"/>
    <s v="Exterior"/>
    <x v="11"/>
    <m/>
    <s v="10 - Recommend Improvement - 10 yrs"/>
    <n v="10"/>
    <n v="2022"/>
    <n v="2032"/>
    <n v="9200"/>
  </r>
  <r>
    <s v="GG"/>
    <s v="Classrooms 21 &amp; 22"/>
    <s v="Exterior"/>
    <x v="4"/>
    <m/>
    <s v="05 - Recommend Improvement - 5 yrs"/>
    <n v="5"/>
    <n v="2022"/>
    <n v="2027"/>
    <n v="25940"/>
  </r>
  <r>
    <s v="GG"/>
    <s v="Classrooms 21 &amp; 22"/>
    <s v="Exterior"/>
    <x v="5"/>
    <m/>
    <s v="10 - Recommend Improvement - 10 yrs"/>
    <n v="10"/>
    <n v="2022"/>
    <n v="2032"/>
    <n v="350"/>
  </r>
  <r>
    <s v="GG"/>
    <s v="Classrooms 21 &amp; 22"/>
    <s v="Exterior"/>
    <x v="6"/>
    <s v="Exterior doors are wood doors in HM frames. Need replacement"/>
    <s v="02 - Necessary But Not Critical - 2 yrs"/>
    <n v="2"/>
    <n v="2022"/>
    <n v="2024"/>
    <n v="10880"/>
  </r>
  <r>
    <s v="GG"/>
    <s v="Classrooms 21 &amp; 22"/>
    <s v="Classrooms 21"/>
    <x v="7"/>
    <m/>
    <s v="05 - Recommend Improvement - 5 yrs"/>
    <n v="5"/>
    <n v="2022"/>
    <n v="2027"/>
    <n v="16140"/>
  </r>
  <r>
    <s v="GG"/>
    <s v="Classrooms 21 &amp; 22"/>
    <s v="Classrooms 22"/>
    <x v="7"/>
    <m/>
    <s v="05 - Recommend Improvement - 5 yrs"/>
    <n v="5"/>
    <n v="2022"/>
    <n v="2027"/>
    <n v="9200"/>
  </r>
  <r>
    <s v="H"/>
    <s v="Library"/>
    <s v="Exterior"/>
    <x v="4"/>
    <m/>
    <s v="00 - Critical - Replace Now"/>
    <n v="0"/>
    <n v="2022"/>
    <s v="Now"/>
    <n v="34210"/>
  </r>
  <r>
    <s v="H"/>
    <s v="Library"/>
    <s v="Exterior"/>
    <x v="5"/>
    <m/>
    <s v="10 - Recommend Improvement - 10 yrs"/>
    <n v="10"/>
    <n v="2022"/>
    <n v="2032"/>
    <n v="350"/>
  </r>
  <r>
    <s v="H"/>
    <s v="Library"/>
    <s v="Exterior"/>
    <x v="8"/>
    <m/>
    <s v="05 - Recommend Improvement - 5 yrs"/>
    <n v="5"/>
    <n v="2022"/>
    <n v="2027"/>
    <n v="75120"/>
  </r>
  <r>
    <s v="H"/>
    <s v="Library"/>
    <s v="Exterior"/>
    <x v="9"/>
    <m/>
    <s v="05 - Recommend Improvement - 5 yrs"/>
    <n v="5"/>
    <n v="2022"/>
    <n v="2027"/>
    <n v="37460"/>
  </r>
  <r>
    <s v="H"/>
    <s v="Library"/>
    <s v="Exterior"/>
    <x v="6"/>
    <s v="Wood doors and frames"/>
    <s v="02 - Necessary But Not Critical - 2 yrs"/>
    <n v="2"/>
    <n v="2022"/>
    <n v="2024"/>
    <n v="33200"/>
  </r>
  <r>
    <s v="M"/>
    <s v="Classrooms 23 - 25"/>
    <s v="Exterior"/>
    <x v="4"/>
    <m/>
    <s v="05 - Recommend Improvement - 5 yrs"/>
    <n v="5"/>
    <n v="2022"/>
    <n v="2027"/>
    <n v="56420"/>
  </r>
  <r>
    <s v="M"/>
    <s v="Classrooms 23 - 25"/>
    <s v="Exterior"/>
    <x v="5"/>
    <m/>
    <s v="10 - Recommend Improvement - 10 yrs"/>
    <n v="10"/>
    <n v="2022"/>
    <n v="2032"/>
    <n v="350"/>
  </r>
  <r>
    <s v="M"/>
    <s v="Classrooms 23 - 25"/>
    <s v="Exterior"/>
    <x v="10"/>
    <m/>
    <s v="05 - Recommend Improvement - 5 yrs"/>
    <n v="5"/>
    <n v="2022"/>
    <n v="2027"/>
    <n v="24990"/>
  </r>
  <r>
    <s v="M"/>
    <s v="Classrooms 23 - 25"/>
    <s v="Exterior"/>
    <x v="6"/>
    <s v="all south doors are wood. Should replace with HM and HM frame."/>
    <s v="02 - Necessary But Not Critical - 2 yrs"/>
    <n v="2"/>
    <n v="2022"/>
    <n v="2024"/>
    <n v="50780"/>
  </r>
  <r>
    <s v="M"/>
    <s v="Classrooms 23 - 25"/>
    <s v="Classroom 23 - Science"/>
    <x v="7"/>
    <m/>
    <s v="05 - Recommend Improvement - 5 yrs"/>
    <n v="5"/>
    <n v="2022"/>
    <n v="2027"/>
    <n v="27330"/>
  </r>
  <r>
    <s v="M"/>
    <s v="Classrooms 23 - 25"/>
    <s v="Classroom 24 - Science"/>
    <x v="7"/>
    <m/>
    <s v="05 - Recommend Improvement - 5 yrs"/>
    <n v="5"/>
    <n v="2022"/>
    <n v="2027"/>
    <n v="13250"/>
  </r>
  <r>
    <s v="S"/>
    <s v="Classrooms 30 - 32"/>
    <s v="Exterior"/>
    <x v="5"/>
    <m/>
    <s v="10 - Recommend Improvement - 10 yrs"/>
    <n v="10"/>
    <n v="2022"/>
    <n v="2032"/>
    <n v="350"/>
  </r>
  <r>
    <s v="T"/>
    <s v="Classrooms 33 &amp; 34"/>
    <s v="Exterior"/>
    <x v="4"/>
    <m/>
    <s v="05 - Recommend Improvement - 5 yrs"/>
    <n v="5"/>
    <n v="2022"/>
    <n v="2027"/>
    <n v="9290"/>
  </r>
  <r>
    <s v="T"/>
    <s v="Classrooms 33 &amp; 34"/>
    <s v="Exterior"/>
    <x v="5"/>
    <m/>
    <s v="10 - Recommend Improvement - 10 yrs"/>
    <n v="10"/>
    <n v="2022"/>
    <n v="2032"/>
    <n v="550"/>
  </r>
  <r>
    <s v="U"/>
    <s v="Classroom 35"/>
    <s v="Exterior"/>
    <x v="4"/>
    <m/>
    <s v="05 - Recommend Improvement - 5 yrs"/>
    <n v="5"/>
    <n v="2022"/>
    <n v="2027"/>
    <n v="9650"/>
  </r>
  <r>
    <s v="U"/>
    <s v="Classroom 35"/>
    <s v="Exterior"/>
    <x v="5"/>
    <m/>
    <s v="10 - Recommend Improvement - 10 yrs"/>
    <n v="10"/>
    <n v="2022"/>
    <n v="2032"/>
    <n v="550"/>
  </r>
  <r>
    <s v="SELMAN"/>
    <s v="Selman Multi-Purpose Building"/>
    <s v="Exterior"/>
    <x v="4"/>
    <s v="Painting in areas and around doors"/>
    <s v="05 - Recommend Improvement - 5 yrs"/>
    <n v="5"/>
    <n v="2022"/>
    <n v="2027"/>
    <n v="31640"/>
  </r>
  <r>
    <s v="SELMAN"/>
    <s v="Selman Multi-Purpose Building"/>
    <s v="Exterior"/>
    <x v="5"/>
    <m/>
    <s v="10 - Recommend Improvement - 10 yrs"/>
    <n v="10"/>
    <n v="2022"/>
    <n v="2032"/>
    <n v="1870"/>
  </r>
  <r>
    <s v="P"/>
    <s v="Pre-School"/>
    <s v="Exterior"/>
    <x v="5"/>
    <m/>
    <s v="10 - Recommend Improvement - 10 yrs"/>
    <n v="10"/>
    <n v="2022"/>
    <n v="2032"/>
    <n v="350"/>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6">
  <r>
    <m/>
    <m/>
    <x v="0"/>
    <x v="0"/>
    <m/>
    <x v="0"/>
    <m/>
    <m/>
    <m/>
    <m/>
    <x v="0"/>
  </r>
  <r>
    <s v="X"/>
    <s v="X"/>
    <x v="1"/>
    <x v="1"/>
    <m/>
    <x v="1"/>
    <s v="X"/>
    <s v="X"/>
    <s v="X"/>
    <s v="X"/>
    <x v="0"/>
  </r>
  <r>
    <s v="AA"/>
    <s v="Classrooms 6-8"/>
    <x v="2"/>
    <x v="2"/>
    <m/>
    <x v="2"/>
    <n v="5"/>
    <n v="2022"/>
    <n v="2027"/>
    <n v="2500"/>
    <x v="0"/>
  </r>
  <r>
    <s v="AA"/>
    <s v="Classrooms 6-8"/>
    <x v="3"/>
    <x v="2"/>
    <m/>
    <x v="2"/>
    <n v="5"/>
    <n v="2022"/>
    <n v="2027"/>
    <n v="2500"/>
    <x v="0"/>
  </r>
  <r>
    <s v="AA"/>
    <s v="Classrooms 6-8"/>
    <x v="4"/>
    <x v="2"/>
    <m/>
    <x v="2"/>
    <n v="5"/>
    <n v="2022"/>
    <n v="2027"/>
    <n v="2500"/>
    <x v="0"/>
  </r>
  <r>
    <s v="AA"/>
    <s v="Classrooms 6-8"/>
    <x v="5"/>
    <x v="2"/>
    <m/>
    <x v="2"/>
    <n v="5"/>
    <n v="2022"/>
    <n v="2027"/>
    <n v="2500"/>
    <x v="0"/>
  </r>
  <r>
    <s v="AA"/>
    <s v="Classrooms 6-8"/>
    <x v="5"/>
    <x v="3"/>
    <m/>
    <x v="2"/>
    <n v="5"/>
    <n v="2022"/>
    <n v="2027"/>
    <n v="89500"/>
    <x v="0"/>
  </r>
  <r>
    <s v="AA"/>
    <s v="Classrooms 6-8"/>
    <x v="5"/>
    <x v="4"/>
    <m/>
    <x v="3"/>
    <n v="0"/>
    <n v="2022"/>
    <s v="Now"/>
    <n v="35220"/>
    <x v="0"/>
  </r>
  <r>
    <s v="AA"/>
    <s v="Classrooms 6-8"/>
    <x v="5"/>
    <x v="5"/>
    <m/>
    <x v="4"/>
    <n v="2"/>
    <n v="2022"/>
    <n v="2024"/>
    <n v="2500"/>
    <x v="0"/>
  </r>
  <r>
    <s v="AA"/>
    <s v="Classrooms 6-8"/>
    <x v="5"/>
    <x v="6"/>
    <m/>
    <x v="4"/>
    <n v="2"/>
    <n v="2022"/>
    <n v="2024"/>
    <n v="2500"/>
    <x v="1"/>
  </r>
  <r>
    <s v="AA"/>
    <s v="Classrooms 6-8"/>
    <x v="6"/>
    <x v="2"/>
    <m/>
    <x v="2"/>
    <n v="5"/>
    <n v="2022"/>
    <n v="2027"/>
    <n v="2500"/>
    <x v="0"/>
  </r>
  <r>
    <s v="AA"/>
    <s v="Classrooms 6-8"/>
    <x v="6"/>
    <x v="4"/>
    <m/>
    <x v="2"/>
    <n v="5"/>
    <n v="2022"/>
    <n v="2027"/>
    <n v="35220"/>
    <x v="1"/>
  </r>
  <r>
    <s v="AA"/>
    <s v="Classrooms 6-8"/>
    <x v="6"/>
    <x v="5"/>
    <m/>
    <x v="4"/>
    <n v="2"/>
    <n v="2022"/>
    <n v="2024"/>
    <n v="1860"/>
    <x v="0"/>
  </r>
  <r>
    <s v="AA"/>
    <s v="Classrooms 6-8"/>
    <x v="6"/>
    <x v="6"/>
    <s v="Cabinet damage"/>
    <x v="4"/>
    <n v="2"/>
    <n v="2022"/>
    <n v="2024"/>
    <n v="1810"/>
    <x v="1"/>
  </r>
  <r>
    <s v="AA"/>
    <s v="Classrooms 6-8"/>
    <x v="7"/>
    <x v="2"/>
    <m/>
    <x v="2"/>
    <n v="5"/>
    <n v="2022"/>
    <n v="2027"/>
    <n v="2500"/>
    <x v="0"/>
  </r>
  <r>
    <s v="AA"/>
    <s v="Classrooms 6-8"/>
    <x v="7"/>
    <x v="4"/>
    <m/>
    <x v="2"/>
    <n v="5"/>
    <n v="2022"/>
    <n v="2027"/>
    <n v="25220"/>
    <x v="1"/>
  </r>
  <r>
    <s v="AA"/>
    <s v="Classrooms 6-8"/>
    <x v="7"/>
    <x v="5"/>
    <m/>
    <x v="4"/>
    <n v="2"/>
    <n v="2022"/>
    <n v="2024"/>
    <n v="1130"/>
    <x v="0"/>
  </r>
  <r>
    <s v="AA"/>
    <s v="Classrooms 6-8"/>
    <x v="7"/>
    <x v="6"/>
    <m/>
    <x v="4"/>
    <n v="2"/>
    <n v="2022"/>
    <n v="2024"/>
    <n v="6340"/>
    <x v="1"/>
  </r>
  <r>
    <s v="B"/>
    <s v="Classrooms 10-13"/>
    <x v="8"/>
    <x v="2"/>
    <m/>
    <x v="2"/>
    <n v="5"/>
    <n v="2022"/>
    <n v="2027"/>
    <n v="3000"/>
    <x v="0"/>
  </r>
  <r>
    <s v="B"/>
    <s v="Classrooms 10-13"/>
    <x v="8"/>
    <x v="7"/>
    <m/>
    <x v="2"/>
    <n v="5"/>
    <n v="2022"/>
    <n v="2027"/>
    <n v="3520"/>
    <x v="0"/>
  </r>
  <r>
    <s v="B"/>
    <s v="Classrooms 10-13"/>
    <x v="8"/>
    <x v="6"/>
    <m/>
    <x v="0"/>
    <m/>
    <m/>
    <m/>
    <n v="2500"/>
    <x v="1"/>
  </r>
  <r>
    <s v="B"/>
    <s v="Classrooms 10-13"/>
    <x v="9"/>
    <x v="2"/>
    <m/>
    <x v="5"/>
    <n v="10"/>
    <n v="2022"/>
    <n v="2032"/>
    <n v="2500"/>
    <x v="0"/>
  </r>
  <r>
    <s v="B"/>
    <s v="Classrooms 10-13"/>
    <x v="9"/>
    <x v="6"/>
    <m/>
    <x v="0"/>
    <m/>
    <m/>
    <m/>
    <n v="2500"/>
    <x v="1"/>
  </r>
  <r>
    <s v="B"/>
    <s v="Classrooms 10-13"/>
    <x v="2"/>
    <x v="2"/>
    <m/>
    <x v="3"/>
    <n v="0"/>
    <n v="2022"/>
    <s v="Now"/>
    <n v="2350"/>
    <x v="0"/>
  </r>
  <r>
    <s v="B"/>
    <s v="Classrooms 10-13"/>
    <x v="2"/>
    <x v="8"/>
    <m/>
    <x v="2"/>
    <n v="5"/>
    <n v="2022"/>
    <n v="2027"/>
    <n v="22720"/>
    <x v="0"/>
  </r>
  <r>
    <s v="B"/>
    <s v="Classrooms 10-13"/>
    <x v="3"/>
    <x v="2"/>
    <m/>
    <x v="3"/>
    <n v="0"/>
    <n v="2022"/>
    <s v="Now"/>
    <n v="2350"/>
    <x v="0"/>
  </r>
  <r>
    <s v="B"/>
    <s v="Classrooms 10-13"/>
    <x v="3"/>
    <x v="8"/>
    <m/>
    <x v="2"/>
    <n v="5"/>
    <n v="2022"/>
    <n v="2027"/>
    <n v="31810"/>
    <x v="0"/>
  </r>
  <r>
    <s v="B"/>
    <s v="Classrooms 10-13"/>
    <x v="10"/>
    <x v="2"/>
    <m/>
    <x v="4"/>
    <n v="2"/>
    <n v="2022"/>
    <n v="2024"/>
    <n v="1410"/>
    <x v="0"/>
  </r>
  <r>
    <s v="B"/>
    <s v="Classrooms 10-13"/>
    <x v="11"/>
    <x v="2"/>
    <m/>
    <x v="2"/>
    <n v="5"/>
    <n v="2022"/>
    <n v="2027"/>
    <n v="3820"/>
    <x v="0"/>
  </r>
  <r>
    <s v="B"/>
    <s v="Classrooms 10-13"/>
    <x v="11"/>
    <x v="9"/>
    <m/>
    <x v="2"/>
    <n v="5"/>
    <n v="2022"/>
    <n v="2027"/>
    <n v="12400"/>
    <x v="0"/>
  </r>
  <r>
    <s v="B"/>
    <s v="Classrooms 10-13"/>
    <x v="11"/>
    <x v="6"/>
    <s v="Bad counter"/>
    <x v="2"/>
    <n v="5"/>
    <n v="2022"/>
    <n v="2027"/>
    <n v="1920"/>
    <x v="1"/>
  </r>
  <r>
    <s v="B"/>
    <s v="Classrooms 10-13"/>
    <x v="12"/>
    <x v="2"/>
    <m/>
    <x v="2"/>
    <n v="5"/>
    <n v="2022"/>
    <n v="2027"/>
    <n v="3820"/>
    <x v="0"/>
  </r>
  <r>
    <s v="B"/>
    <s v="Classrooms 10-13"/>
    <x v="12"/>
    <x v="9"/>
    <m/>
    <x v="4"/>
    <n v="2"/>
    <n v="2022"/>
    <n v="2024"/>
    <n v="12400"/>
    <x v="0"/>
  </r>
  <r>
    <s v="B"/>
    <s v="Classrooms 10-13"/>
    <x v="12"/>
    <x v="6"/>
    <m/>
    <x v="2"/>
    <n v="5"/>
    <n v="2022"/>
    <n v="2027"/>
    <n v="1920"/>
    <x v="1"/>
  </r>
  <r>
    <s v="B"/>
    <s v="Classrooms 10-13"/>
    <x v="13"/>
    <x v="2"/>
    <m/>
    <x v="2"/>
    <n v="5"/>
    <n v="2022"/>
    <n v="2027"/>
    <n v="3820"/>
    <x v="0"/>
  </r>
  <r>
    <s v="B"/>
    <s v="Classrooms 10-13"/>
    <x v="13"/>
    <x v="9"/>
    <m/>
    <x v="5"/>
    <n v="10"/>
    <n v="2022"/>
    <n v="2032"/>
    <n v="12400"/>
    <x v="0"/>
  </r>
  <r>
    <s v="B"/>
    <s v="Classrooms 10-13"/>
    <x v="13"/>
    <x v="6"/>
    <s v="Old counter style"/>
    <x v="2"/>
    <n v="5"/>
    <n v="2022"/>
    <n v="2027"/>
    <n v="1920"/>
    <x v="1"/>
  </r>
  <r>
    <s v="B"/>
    <s v="Classrooms 10-13"/>
    <x v="14"/>
    <x v="2"/>
    <m/>
    <x v="2"/>
    <n v="5"/>
    <n v="2022"/>
    <n v="2027"/>
    <n v="3820"/>
    <x v="0"/>
  </r>
  <r>
    <s v="B"/>
    <s v="Classrooms 10-13"/>
    <x v="14"/>
    <x v="9"/>
    <m/>
    <x v="2"/>
    <n v="5"/>
    <n v="2022"/>
    <n v="2027"/>
    <n v="12400"/>
    <x v="0"/>
  </r>
  <r>
    <s v="B"/>
    <s v="Classrooms 10-13"/>
    <x v="14"/>
    <x v="10"/>
    <s v="Some cabinet repair needed."/>
    <x v="2"/>
    <n v="5"/>
    <n v="2022"/>
    <n v="2027"/>
    <n v="7900"/>
    <x v="0"/>
  </r>
  <r>
    <s v="B"/>
    <s v="Classrooms 10-13"/>
    <x v="14"/>
    <x v="6"/>
    <s v="Old counter type. "/>
    <x v="2"/>
    <n v="5"/>
    <n v="2022"/>
    <n v="2027"/>
    <n v="1920"/>
    <x v="1"/>
  </r>
  <r>
    <s v="BB"/>
    <s v="Administration"/>
    <x v="15"/>
    <x v="2"/>
    <m/>
    <x v="2"/>
    <n v="5"/>
    <n v="2022"/>
    <n v="2027"/>
    <n v="4110"/>
    <x v="0"/>
  </r>
  <r>
    <s v="BB"/>
    <s v="Administration"/>
    <x v="15"/>
    <x v="5"/>
    <s v="Now wood flooring"/>
    <x v="5"/>
    <n v="10"/>
    <n v="2022"/>
    <n v="2032"/>
    <n v="19570"/>
    <x v="0"/>
  </r>
  <r>
    <s v="BB"/>
    <s v="Administration"/>
    <x v="15"/>
    <x v="6"/>
    <m/>
    <x v="2"/>
    <n v="5"/>
    <n v="2022"/>
    <n v="2027"/>
    <n v="22240"/>
    <x v="0"/>
  </r>
  <r>
    <s v="BB"/>
    <s v="Administration"/>
    <x v="16"/>
    <x v="2"/>
    <s v="Lobby casework has minor bump damage. "/>
    <x v="2"/>
    <n v="5"/>
    <n v="2022"/>
    <n v="2027"/>
    <n v="8920"/>
    <x v="0"/>
  </r>
  <r>
    <s v="BB"/>
    <s v="Administration"/>
    <x v="16"/>
    <x v="5"/>
    <s v="Now wood flooring"/>
    <x v="5"/>
    <n v="10"/>
    <n v="2022"/>
    <n v="2032"/>
    <n v="8220"/>
    <x v="0"/>
  </r>
  <r>
    <s v="BB"/>
    <s v="Administration"/>
    <x v="16"/>
    <x v="6"/>
    <m/>
    <x v="2"/>
    <n v="5"/>
    <n v="2022"/>
    <n v="2027"/>
    <n v="3500"/>
    <x v="0"/>
  </r>
  <r>
    <s v="BB"/>
    <s v="Administration"/>
    <x v="17"/>
    <x v="2"/>
    <m/>
    <x v="2"/>
    <n v="5"/>
    <n v="2022"/>
    <n v="2027"/>
    <n v="25820"/>
    <x v="0"/>
  </r>
  <r>
    <s v="BB"/>
    <s v="Administration"/>
    <x v="17"/>
    <x v="4"/>
    <m/>
    <x v="2"/>
    <n v="5"/>
    <n v="2022"/>
    <n v="2027"/>
    <n v="28520"/>
    <x v="2"/>
  </r>
  <r>
    <s v="BB"/>
    <s v="Administration"/>
    <x v="18"/>
    <x v="2"/>
    <m/>
    <x v="2"/>
    <n v="5"/>
    <n v="2022"/>
    <n v="2027"/>
    <n v="13840"/>
    <x v="0"/>
  </r>
  <r>
    <s v="BB"/>
    <s v="Administration"/>
    <x v="18"/>
    <x v="4"/>
    <m/>
    <x v="2"/>
    <n v="5"/>
    <n v="2022"/>
    <n v="2027"/>
    <n v="11730"/>
    <x v="2"/>
  </r>
  <r>
    <s v="BB"/>
    <s v="Administration"/>
    <x v="10"/>
    <x v="2"/>
    <m/>
    <x v="5"/>
    <n v="10"/>
    <n v="2022"/>
    <n v="2032"/>
    <n v="25100"/>
    <x v="0"/>
  </r>
  <r>
    <s v="BB"/>
    <s v="Administration"/>
    <x v="10"/>
    <x v="5"/>
    <m/>
    <x v="5"/>
    <n v="10"/>
    <n v="2022"/>
    <n v="2032"/>
    <n v="4500"/>
    <x v="0"/>
  </r>
  <r>
    <s v="BB"/>
    <s v="Administration"/>
    <x v="19"/>
    <x v="2"/>
    <m/>
    <x v="2"/>
    <n v="5"/>
    <n v="2022"/>
    <n v="2027"/>
    <n v="19340"/>
    <x v="0"/>
  </r>
  <r>
    <s v="BB"/>
    <s v="Administration"/>
    <x v="19"/>
    <x v="5"/>
    <m/>
    <x v="5"/>
    <n v="10"/>
    <n v="2022"/>
    <n v="2032"/>
    <n v="4500"/>
    <x v="0"/>
  </r>
  <r>
    <s v="BB"/>
    <s v="Administration"/>
    <x v="20"/>
    <x v="2"/>
    <m/>
    <x v="2"/>
    <n v="5"/>
    <n v="2022"/>
    <n v="2027"/>
    <n v="3500"/>
    <x v="0"/>
  </r>
  <r>
    <s v="BB"/>
    <s v="Administration"/>
    <x v="8"/>
    <x v="2"/>
    <m/>
    <x v="2"/>
    <n v="5"/>
    <n v="2022"/>
    <n v="2027"/>
    <n v="3040"/>
    <x v="0"/>
  </r>
  <r>
    <s v="BB"/>
    <s v="Administration"/>
    <x v="9"/>
    <x v="6"/>
    <m/>
    <x v="2"/>
    <n v="5"/>
    <n v="2022"/>
    <n v="2027"/>
    <n v="24810"/>
    <x v="0"/>
  </r>
  <r>
    <s v="BB"/>
    <s v="Administration"/>
    <x v="9"/>
    <x v="2"/>
    <m/>
    <x v="2"/>
    <n v="5"/>
    <n v="2022"/>
    <n v="2027"/>
    <n v="3500"/>
    <x v="0"/>
  </r>
  <r>
    <s v="BB"/>
    <s v="Administration"/>
    <x v="21"/>
    <x v="2"/>
    <m/>
    <x v="2"/>
    <n v="5"/>
    <n v="2022"/>
    <n v="2027"/>
    <n v="4250"/>
    <x v="0"/>
  </r>
  <r>
    <s v="BB"/>
    <s v="Administration"/>
    <x v="21"/>
    <x v="5"/>
    <m/>
    <x v="4"/>
    <n v="2"/>
    <n v="2022"/>
    <n v="2024"/>
    <n v="25280"/>
    <x v="1"/>
  </r>
  <r>
    <s v="BB"/>
    <s v="Administration"/>
    <x v="21"/>
    <x v="6"/>
    <m/>
    <x v="2"/>
    <n v="5"/>
    <n v="2022"/>
    <n v="2027"/>
    <n v="3500"/>
    <x v="1"/>
  </r>
  <r>
    <s v="BB"/>
    <s v="Administration"/>
    <x v="22"/>
    <x v="2"/>
    <m/>
    <x v="2"/>
    <n v="5"/>
    <n v="2022"/>
    <n v="2027"/>
    <n v="10560"/>
    <x v="0"/>
  </r>
  <r>
    <s v="BB"/>
    <s v="Administration"/>
    <x v="22"/>
    <x v="5"/>
    <m/>
    <x v="2"/>
    <n v="5"/>
    <n v="2022"/>
    <n v="2027"/>
    <n v="17750"/>
    <x v="1"/>
  </r>
  <r>
    <s v="BB"/>
    <s v="Administration"/>
    <x v="22"/>
    <x v="10"/>
    <s v="Casework has minor PLam damage"/>
    <x v="4"/>
    <n v="2"/>
    <n v="2022"/>
    <n v="2024"/>
    <n v="19740"/>
    <x v="0"/>
  </r>
  <r>
    <s v="BB"/>
    <s v="Administration"/>
    <x v="22"/>
    <x v="6"/>
    <m/>
    <x v="4"/>
    <n v="2"/>
    <n v="2022"/>
    <n v="2024"/>
    <n v="19500"/>
    <x v="1"/>
  </r>
  <r>
    <s v="C"/>
    <s v="Transitional Kindergarten"/>
    <x v="23"/>
    <x v="2"/>
    <m/>
    <x v="2"/>
    <n v="5"/>
    <n v="2022"/>
    <n v="2027"/>
    <m/>
    <x v="0"/>
  </r>
  <r>
    <s v="C"/>
    <s v="Transitional Kindergarten"/>
    <x v="23"/>
    <x v="5"/>
    <m/>
    <x v="2"/>
    <n v="5"/>
    <n v="2022"/>
    <n v="2027"/>
    <m/>
    <x v="0"/>
  </r>
  <r>
    <s v="C"/>
    <s v="Transitional Kindergarten"/>
    <x v="23"/>
    <x v="4"/>
    <m/>
    <x v="4"/>
    <n v="2"/>
    <n v="2022"/>
    <n v="2024"/>
    <m/>
    <x v="0"/>
  </r>
  <r>
    <s v="C"/>
    <s v="Transitional Kindergarten"/>
    <x v="24"/>
    <x v="2"/>
    <m/>
    <x v="2"/>
    <n v="5"/>
    <n v="2022"/>
    <n v="2027"/>
    <m/>
    <x v="0"/>
  </r>
  <r>
    <s v="C"/>
    <s v="Transitional Kindergarten"/>
    <x v="25"/>
    <x v="2"/>
    <m/>
    <x v="2"/>
    <n v="5"/>
    <n v="2022"/>
    <n v="2027"/>
    <m/>
    <x v="0"/>
  </r>
  <r>
    <s v="C"/>
    <s v="Transitional Kindergarten"/>
    <x v="25"/>
    <x v="5"/>
    <m/>
    <x v="5"/>
    <n v="10"/>
    <n v="2022"/>
    <n v="2032"/>
    <m/>
    <x v="0"/>
  </r>
  <r>
    <s v="C"/>
    <s v="Transitional Kindergarten"/>
    <x v="10"/>
    <x v="2"/>
    <m/>
    <x v="2"/>
    <n v="5"/>
    <n v="2022"/>
    <n v="2027"/>
    <m/>
    <x v="0"/>
  </r>
  <r>
    <s v="CC"/>
    <s v="Support Services"/>
    <x v="26"/>
    <x v="2"/>
    <m/>
    <x v="2"/>
    <n v="5"/>
    <n v="2022"/>
    <n v="2027"/>
    <n v="1340"/>
    <x v="0"/>
  </r>
  <r>
    <s v="CC"/>
    <s v="Support Services"/>
    <x v="26"/>
    <x v="5"/>
    <m/>
    <x v="5"/>
    <n v="10"/>
    <n v="2022"/>
    <n v="2032"/>
    <n v="1500"/>
    <x v="0"/>
  </r>
  <r>
    <s v="CC"/>
    <s v="Support Services"/>
    <x v="26"/>
    <x v="4"/>
    <m/>
    <x v="2"/>
    <n v="5"/>
    <n v="2022"/>
    <n v="2027"/>
    <n v="16070"/>
    <x v="1"/>
  </r>
  <r>
    <s v="CC"/>
    <s v="Support Services"/>
    <x v="26"/>
    <x v="6"/>
    <s v="Old Style"/>
    <x v="4"/>
    <n v="2"/>
    <n v="2022"/>
    <n v="2024"/>
    <n v="1520"/>
    <x v="2"/>
  </r>
  <r>
    <s v="CC"/>
    <s v="Support Services"/>
    <x v="27"/>
    <x v="2"/>
    <m/>
    <x v="2"/>
    <n v="5"/>
    <n v="2022"/>
    <n v="2027"/>
    <n v="6850"/>
    <x v="0"/>
  </r>
  <r>
    <s v="CC"/>
    <s v="Support Services"/>
    <x v="27"/>
    <x v="4"/>
    <m/>
    <x v="2"/>
    <n v="5"/>
    <n v="2022"/>
    <n v="2027"/>
    <n v="3170"/>
    <x v="2"/>
  </r>
  <r>
    <s v="CC"/>
    <s v="Support Services"/>
    <x v="28"/>
    <x v="2"/>
    <m/>
    <x v="2"/>
    <n v="5"/>
    <n v="2022"/>
    <n v="2027"/>
    <n v="3500"/>
    <x v="0"/>
  </r>
  <r>
    <s v="CC"/>
    <s v="Support Services"/>
    <x v="28"/>
    <x v="5"/>
    <m/>
    <x v="2"/>
    <n v="5"/>
    <n v="2022"/>
    <n v="2027"/>
    <n v="3500"/>
    <x v="0"/>
  </r>
  <r>
    <s v="CC"/>
    <s v="Support Services"/>
    <x v="28"/>
    <x v="4"/>
    <m/>
    <x v="2"/>
    <n v="5"/>
    <n v="2022"/>
    <n v="2027"/>
    <n v="2570"/>
    <x v="2"/>
  </r>
  <r>
    <s v="CC"/>
    <s v="Support Services"/>
    <x v="28"/>
    <x v="6"/>
    <s v="Old style. Some delaminating."/>
    <x v="4"/>
    <n v="2"/>
    <n v="2022"/>
    <n v="2024"/>
    <n v="2500"/>
    <x v="1"/>
  </r>
  <r>
    <s v="CC"/>
    <s v="Support Services"/>
    <x v="29"/>
    <x v="2"/>
    <m/>
    <x v="2"/>
    <n v="5"/>
    <n v="2022"/>
    <n v="2027"/>
    <n v="2500"/>
    <x v="0"/>
  </r>
  <r>
    <s v="CC"/>
    <s v="Support Services"/>
    <x v="29"/>
    <x v="5"/>
    <m/>
    <x v="2"/>
    <n v="5"/>
    <n v="2022"/>
    <n v="2027"/>
    <n v="3500"/>
    <x v="0"/>
  </r>
  <r>
    <s v="CC"/>
    <s v="Support Services"/>
    <x v="29"/>
    <x v="4"/>
    <m/>
    <x v="2"/>
    <n v="5"/>
    <n v="2022"/>
    <n v="2027"/>
    <n v="2570"/>
    <x v="2"/>
  </r>
  <r>
    <s v="CC"/>
    <s v="Support Services"/>
    <x v="30"/>
    <x v="2"/>
    <m/>
    <x v="2"/>
    <n v="5"/>
    <n v="2022"/>
    <n v="2027"/>
    <n v="3500"/>
    <x v="0"/>
  </r>
  <r>
    <s v="CC"/>
    <s v="Support Services"/>
    <x v="30"/>
    <x v="5"/>
    <m/>
    <x v="2"/>
    <n v="5"/>
    <n v="2022"/>
    <n v="2027"/>
    <n v="2500"/>
    <x v="0"/>
  </r>
  <r>
    <s v="CC"/>
    <s v="Support Services"/>
    <x v="30"/>
    <x v="4"/>
    <m/>
    <x v="2"/>
    <n v="5"/>
    <n v="2022"/>
    <n v="2027"/>
    <n v="7690"/>
    <x v="2"/>
  </r>
  <r>
    <s v="CC"/>
    <s v="Support Services"/>
    <x v="31"/>
    <x v="2"/>
    <m/>
    <x v="2"/>
    <n v="5"/>
    <n v="2022"/>
    <n v="2027"/>
    <n v="3500"/>
    <x v="0"/>
  </r>
  <r>
    <s v="CC"/>
    <s v="Support Services"/>
    <x v="31"/>
    <x v="5"/>
    <m/>
    <x v="2"/>
    <n v="5"/>
    <n v="2022"/>
    <n v="2027"/>
    <n v="3500"/>
    <x v="0"/>
  </r>
  <r>
    <s v="CC"/>
    <s v="Support Services"/>
    <x v="31"/>
    <x v="4"/>
    <m/>
    <x v="5"/>
    <n v="10"/>
    <n v="2022"/>
    <n v="2032"/>
    <n v="5570"/>
    <x v="2"/>
  </r>
  <r>
    <s v="CC"/>
    <s v="Support Services"/>
    <x v="32"/>
    <x v="2"/>
    <m/>
    <x v="2"/>
    <n v="5"/>
    <n v="2022"/>
    <n v="2027"/>
    <n v="2500"/>
    <x v="0"/>
  </r>
  <r>
    <s v="CC"/>
    <s v="Support Services"/>
    <x v="32"/>
    <x v="5"/>
    <m/>
    <x v="2"/>
    <n v="5"/>
    <n v="2022"/>
    <n v="2027"/>
    <n v="2500"/>
    <x v="0"/>
  </r>
  <r>
    <s v="CC"/>
    <s v="Support Services"/>
    <x v="32"/>
    <x v="4"/>
    <m/>
    <x v="2"/>
    <n v="5"/>
    <n v="2022"/>
    <n v="2027"/>
    <n v="5570"/>
    <x v="2"/>
  </r>
  <r>
    <s v="CC"/>
    <s v="Support Services"/>
    <x v="33"/>
    <x v="2"/>
    <m/>
    <x v="2"/>
    <n v="5"/>
    <n v="2022"/>
    <n v="2027"/>
    <n v="4230"/>
    <x v="0"/>
  </r>
  <r>
    <s v="CC"/>
    <s v="Support Services"/>
    <x v="33"/>
    <x v="4"/>
    <m/>
    <x v="2"/>
    <n v="5"/>
    <n v="2022"/>
    <n v="2027"/>
    <n v="9410"/>
    <x v="2"/>
  </r>
  <r>
    <s v="CC"/>
    <s v="Support Services"/>
    <x v="34"/>
    <x v="2"/>
    <m/>
    <x v="2"/>
    <n v="5"/>
    <n v="2022"/>
    <n v="2027"/>
    <n v="3500"/>
    <x v="0"/>
  </r>
  <r>
    <s v="CC"/>
    <s v="Support Services"/>
    <x v="34"/>
    <x v="5"/>
    <m/>
    <x v="2"/>
    <n v="5"/>
    <n v="2022"/>
    <n v="2027"/>
    <n v="2500"/>
    <x v="0"/>
  </r>
  <r>
    <s v="CC"/>
    <s v="Support Services"/>
    <x v="34"/>
    <x v="4"/>
    <m/>
    <x v="2"/>
    <n v="5"/>
    <n v="2022"/>
    <n v="2027"/>
    <n v="3100"/>
    <x v="2"/>
  </r>
  <r>
    <s v="CC"/>
    <s v="Support Services"/>
    <x v="34"/>
    <x v="6"/>
    <s v="Old Style"/>
    <x v="2"/>
    <n v="5"/>
    <n v="2022"/>
    <n v="2027"/>
    <n v="7980"/>
    <x v="0"/>
  </r>
  <r>
    <s v="CC"/>
    <s v="Support Services"/>
    <x v="35"/>
    <x v="3"/>
    <s v="Hole patching"/>
    <x v="2"/>
    <n v="5"/>
    <n v="2022"/>
    <n v="2027"/>
    <n v="39460"/>
    <x v="0"/>
  </r>
  <r>
    <s v="CC"/>
    <s v="Support Services"/>
    <x v="35"/>
    <x v="2"/>
    <m/>
    <x v="2"/>
    <n v="5"/>
    <n v="2022"/>
    <n v="2027"/>
    <n v="3500"/>
    <x v="0"/>
  </r>
  <r>
    <s v="CC"/>
    <s v="Support Services"/>
    <x v="35"/>
    <x v="5"/>
    <m/>
    <x v="5"/>
    <n v="10"/>
    <n v="2022"/>
    <n v="2032"/>
    <n v="2000"/>
    <x v="0"/>
  </r>
  <r>
    <s v="CC"/>
    <s v="Support Services"/>
    <x v="35"/>
    <x v="4"/>
    <m/>
    <x v="2"/>
    <n v="5"/>
    <n v="2022"/>
    <n v="2027"/>
    <n v="2860"/>
    <x v="0"/>
  </r>
  <r>
    <s v="CC"/>
    <s v="Support Services"/>
    <x v="35"/>
    <x v="6"/>
    <s v="Old Style"/>
    <x v="2"/>
    <n v="5"/>
    <n v="2022"/>
    <n v="2027"/>
    <n v="7980"/>
    <x v="0"/>
  </r>
  <r>
    <s v="CC"/>
    <s v="Support Services"/>
    <x v="36"/>
    <x v="2"/>
    <m/>
    <x v="2"/>
    <n v="5"/>
    <n v="2022"/>
    <n v="2027"/>
    <n v="4730"/>
    <x v="0"/>
  </r>
  <r>
    <s v="CC"/>
    <s v="Support Services"/>
    <x v="36"/>
    <x v="5"/>
    <m/>
    <x v="5"/>
    <n v="10"/>
    <n v="2022"/>
    <n v="2032"/>
    <n v="3500"/>
    <x v="3"/>
  </r>
  <r>
    <s v="CC"/>
    <s v="Support Services"/>
    <x v="36"/>
    <x v="4"/>
    <m/>
    <x v="2"/>
    <n v="5"/>
    <n v="2022"/>
    <n v="2027"/>
    <n v="18600"/>
    <x v="3"/>
  </r>
  <r>
    <s v="CC"/>
    <s v="Support Services"/>
    <x v="36"/>
    <x v="6"/>
    <s v="Old Style"/>
    <x v="2"/>
    <n v="5"/>
    <n v="2022"/>
    <n v="2027"/>
    <n v="18250"/>
    <x v="0"/>
  </r>
  <r>
    <s v="CC"/>
    <s v="Support Services"/>
    <x v="36"/>
    <x v="11"/>
    <m/>
    <x v="5"/>
    <n v="10"/>
    <n v="2022"/>
    <n v="2032"/>
    <n v="15200"/>
    <x v="0"/>
  </r>
  <r>
    <s v="D"/>
    <s v="Classrooms Kindergarten"/>
    <x v="37"/>
    <x v="2"/>
    <m/>
    <x v="2"/>
    <n v="5"/>
    <n v="2022"/>
    <n v="2027"/>
    <m/>
    <x v="0"/>
  </r>
  <r>
    <s v="D"/>
    <s v="Classrooms Kindergarten"/>
    <x v="37"/>
    <x v="5"/>
    <m/>
    <x v="5"/>
    <n v="10"/>
    <n v="2022"/>
    <n v="2032"/>
    <m/>
    <x v="0"/>
  </r>
  <r>
    <s v="D"/>
    <s v="Classrooms Kindergarten"/>
    <x v="37"/>
    <x v="4"/>
    <m/>
    <x v="2"/>
    <n v="5"/>
    <n v="2022"/>
    <n v="2027"/>
    <m/>
    <x v="0"/>
  </r>
  <r>
    <s v="D"/>
    <s v="Classrooms Kindergarten"/>
    <x v="37"/>
    <x v="12"/>
    <m/>
    <x v="5"/>
    <n v="10"/>
    <n v="2022"/>
    <n v="2032"/>
    <m/>
    <x v="0"/>
  </r>
  <r>
    <s v="D"/>
    <s v="Classrooms Kindergarten"/>
    <x v="38"/>
    <x v="2"/>
    <m/>
    <x v="2"/>
    <n v="5"/>
    <n v="2022"/>
    <n v="2027"/>
    <m/>
    <x v="0"/>
  </r>
  <r>
    <s v="D"/>
    <s v="Classrooms Kindergarten"/>
    <x v="38"/>
    <x v="5"/>
    <m/>
    <x v="2"/>
    <n v="5"/>
    <n v="2022"/>
    <n v="2027"/>
    <m/>
    <x v="0"/>
  </r>
  <r>
    <s v="D"/>
    <s v="Classrooms Kindergarten"/>
    <x v="38"/>
    <x v="4"/>
    <m/>
    <x v="4"/>
    <n v="2"/>
    <n v="2022"/>
    <n v="2024"/>
    <m/>
    <x v="0"/>
  </r>
  <r>
    <s v="D"/>
    <s v="Classrooms Kindergarten"/>
    <x v="38"/>
    <x v="10"/>
    <s v="Cabinets need some work"/>
    <x v="2"/>
    <n v="5"/>
    <n v="2022"/>
    <n v="2027"/>
    <m/>
    <x v="0"/>
  </r>
  <r>
    <s v="D"/>
    <s v="Classrooms Kindergarten"/>
    <x v="38"/>
    <x v="12"/>
    <m/>
    <x v="5"/>
    <n v="10"/>
    <n v="2022"/>
    <n v="2032"/>
    <m/>
    <x v="0"/>
  </r>
  <r>
    <s v="D"/>
    <s v="Classrooms Kindergarten"/>
    <x v="39"/>
    <x v="2"/>
    <m/>
    <x v="2"/>
    <n v="5"/>
    <n v="2022"/>
    <n v="2027"/>
    <m/>
    <x v="0"/>
  </r>
  <r>
    <s v="D"/>
    <s v="Classrooms Kindergarten"/>
    <x v="39"/>
    <x v="5"/>
    <m/>
    <x v="4"/>
    <n v="2"/>
    <n v="2022"/>
    <n v="2024"/>
    <m/>
    <x v="0"/>
  </r>
  <r>
    <s v="D"/>
    <s v="Classrooms Kindergarten"/>
    <x v="39"/>
    <x v="4"/>
    <m/>
    <x v="2"/>
    <n v="5"/>
    <n v="2022"/>
    <n v="2027"/>
    <m/>
    <x v="0"/>
  </r>
  <r>
    <s v="D"/>
    <s v="Classrooms Kindergarten"/>
    <x v="3"/>
    <x v="13"/>
    <m/>
    <x v="2"/>
    <n v="5"/>
    <n v="2022"/>
    <n v="2027"/>
    <m/>
    <x v="0"/>
  </r>
  <r>
    <s v="D"/>
    <s v="Classrooms Kindergarten"/>
    <x v="3"/>
    <x v="2"/>
    <m/>
    <x v="2"/>
    <n v="5"/>
    <n v="2022"/>
    <n v="2027"/>
    <m/>
    <x v="0"/>
  </r>
  <r>
    <s v="D"/>
    <s v="Classrooms Kindergarten"/>
    <x v="2"/>
    <x v="13"/>
    <m/>
    <x v="2"/>
    <n v="5"/>
    <n v="2022"/>
    <n v="2027"/>
    <m/>
    <x v="0"/>
  </r>
  <r>
    <s v="D"/>
    <s v="Classrooms Kindergarten"/>
    <x v="2"/>
    <x v="2"/>
    <m/>
    <x v="2"/>
    <n v="5"/>
    <n v="2022"/>
    <n v="2027"/>
    <m/>
    <x v="0"/>
  </r>
  <r>
    <s v="D"/>
    <s v="Classrooms Kindergarten"/>
    <x v="40"/>
    <x v="14"/>
    <m/>
    <x v="5"/>
    <n v="10"/>
    <n v="2022"/>
    <n v="2032"/>
    <m/>
    <x v="0"/>
  </r>
  <r>
    <s v="D"/>
    <s v="Classrooms Kindergarten"/>
    <x v="40"/>
    <x v="2"/>
    <m/>
    <x v="2"/>
    <n v="5"/>
    <n v="2022"/>
    <n v="2027"/>
    <m/>
    <x v="0"/>
  </r>
  <r>
    <s v="D"/>
    <s v="Classrooms Kindergarten"/>
    <x v="10"/>
    <x v="2"/>
    <m/>
    <x v="2"/>
    <n v="5"/>
    <n v="2022"/>
    <n v="2027"/>
    <m/>
    <x v="0"/>
  </r>
  <r>
    <s v="DD"/>
    <s v="Music Classrooms 36 &amp;37"/>
    <x v="41"/>
    <x v="2"/>
    <m/>
    <x v="5"/>
    <n v="10"/>
    <n v="2022"/>
    <n v="2032"/>
    <n v="6230"/>
    <x v="0"/>
  </r>
  <r>
    <s v="DD"/>
    <s v="Music Classrooms 36 &amp;37"/>
    <x v="41"/>
    <x v="5"/>
    <m/>
    <x v="2"/>
    <n v="5"/>
    <n v="2022"/>
    <n v="2027"/>
    <n v="8690"/>
    <x v="3"/>
  </r>
  <r>
    <s v="DD"/>
    <s v="Music Classrooms 36 &amp;37"/>
    <x v="41"/>
    <x v="4"/>
    <m/>
    <x v="2"/>
    <n v="5"/>
    <n v="2022"/>
    <n v="2027"/>
    <n v="19500"/>
    <x v="3"/>
  </r>
  <r>
    <s v="DD"/>
    <s v="Music Classrooms 36 &amp;37"/>
    <x v="42"/>
    <x v="2"/>
    <m/>
    <x v="2"/>
    <n v="5"/>
    <n v="2022"/>
    <n v="2027"/>
    <n v="2500"/>
    <x v="0"/>
  </r>
  <r>
    <s v="DD"/>
    <s v="Music Classrooms 36 &amp;37"/>
    <x v="42"/>
    <x v="5"/>
    <s v="Transition seperation"/>
    <x v="2"/>
    <n v="5"/>
    <n v="2022"/>
    <n v="2027"/>
    <n v="2500"/>
    <x v="3"/>
  </r>
  <r>
    <s v="DD"/>
    <s v="Music Classrooms 36 &amp;37"/>
    <x v="42"/>
    <x v="4"/>
    <m/>
    <x v="5"/>
    <n v="10"/>
    <n v="2022"/>
    <n v="2032"/>
    <n v="19940"/>
    <x v="3"/>
  </r>
  <r>
    <s v="DD"/>
    <s v="Music Classrooms 36 &amp;37"/>
    <x v="42"/>
    <x v="6"/>
    <m/>
    <x v="2"/>
    <n v="5"/>
    <n v="2022"/>
    <n v="2027"/>
    <n v="9430"/>
    <x v="1"/>
  </r>
  <r>
    <s v="DD"/>
    <s v="Music Classrooms 36 &amp;37"/>
    <x v="43"/>
    <x v="2"/>
    <m/>
    <x v="2"/>
    <n v="5"/>
    <n v="2022"/>
    <n v="2027"/>
    <n v="2500"/>
    <x v="0"/>
  </r>
  <r>
    <s v="DD"/>
    <s v="Music Classrooms 36 &amp;37"/>
    <x v="43"/>
    <x v="4"/>
    <m/>
    <x v="5"/>
    <n v="10"/>
    <n v="2022"/>
    <n v="2032"/>
    <n v="2470"/>
    <x v="3"/>
  </r>
  <r>
    <s v="DD"/>
    <s v="Music Classrooms 36 &amp;37"/>
    <x v="44"/>
    <x v="2"/>
    <m/>
    <x v="5"/>
    <n v="10"/>
    <n v="2022"/>
    <n v="2032"/>
    <n v="2500"/>
    <x v="0"/>
  </r>
  <r>
    <s v="DD"/>
    <s v="Music Classrooms 36 &amp;37"/>
    <x v="44"/>
    <x v="5"/>
    <m/>
    <x v="2"/>
    <n v="5"/>
    <n v="2022"/>
    <n v="2027"/>
    <n v="5500"/>
    <x v="3"/>
  </r>
  <r>
    <s v="DD"/>
    <s v="Music Classrooms 36 &amp;37"/>
    <x v="45"/>
    <x v="2"/>
    <m/>
    <x v="2"/>
    <n v="5"/>
    <n v="2022"/>
    <n v="2027"/>
    <n v="4240"/>
    <x v="0"/>
  </r>
  <r>
    <s v="DD"/>
    <s v="Music Classrooms 36 &amp;37"/>
    <x v="45"/>
    <x v="4"/>
    <m/>
    <x v="5"/>
    <n v="10"/>
    <n v="2022"/>
    <n v="2032"/>
    <n v="4430"/>
    <x v="3"/>
  </r>
  <r>
    <s v="DD"/>
    <s v="Music Classrooms 36 &amp;37"/>
    <x v="46"/>
    <x v="2"/>
    <m/>
    <x v="2"/>
    <n v="5"/>
    <n v="2022"/>
    <n v="2027"/>
    <n v="5230"/>
    <x v="0"/>
  </r>
  <r>
    <s v="DD"/>
    <s v="Music Classrooms 36 &amp;37"/>
    <x v="46"/>
    <x v="4"/>
    <m/>
    <x v="5"/>
    <n v="10"/>
    <n v="2022"/>
    <n v="2032"/>
    <n v="3900"/>
    <x v="3"/>
  </r>
  <r>
    <s v="DD"/>
    <s v="Music Classrooms 36 &amp;37"/>
    <x v="47"/>
    <x v="2"/>
    <m/>
    <x v="2"/>
    <n v="5"/>
    <n v="2022"/>
    <n v="2027"/>
    <n v="4240"/>
    <x v="0"/>
  </r>
  <r>
    <s v="DD"/>
    <s v="Music Classrooms 36 &amp;37"/>
    <x v="47"/>
    <x v="4"/>
    <m/>
    <x v="5"/>
    <n v="10"/>
    <n v="2022"/>
    <n v="2032"/>
    <n v="5430"/>
    <x v="3"/>
  </r>
  <r>
    <s v="E"/>
    <s v="Classrooms 15-19"/>
    <x v="48"/>
    <x v="2"/>
    <m/>
    <x v="2"/>
    <n v="5"/>
    <n v="2022"/>
    <n v="2027"/>
    <n v="3820"/>
    <x v="0"/>
  </r>
  <r>
    <s v="E"/>
    <s v="Classrooms 15-19"/>
    <x v="48"/>
    <x v="6"/>
    <s v="Good shape. Old type. Some damage."/>
    <x v="2"/>
    <n v="5"/>
    <n v="2022"/>
    <n v="2027"/>
    <n v="5870"/>
    <x v="0"/>
  </r>
  <r>
    <s v="E"/>
    <s v="Classrooms 15-19"/>
    <x v="49"/>
    <x v="2"/>
    <m/>
    <x v="2"/>
    <n v="5"/>
    <n v="2022"/>
    <n v="2027"/>
    <n v="3820"/>
    <x v="0"/>
  </r>
  <r>
    <s v="E"/>
    <s v="Classrooms 15-19"/>
    <x v="49"/>
    <x v="9"/>
    <m/>
    <x v="2"/>
    <n v="5"/>
    <n v="2022"/>
    <n v="2027"/>
    <n v="18400"/>
    <x v="0"/>
  </r>
  <r>
    <s v="E"/>
    <s v="Classrooms 15-19"/>
    <x v="49"/>
    <x v="6"/>
    <s v="Old Style"/>
    <x v="4"/>
    <n v="2"/>
    <n v="2022"/>
    <n v="2024"/>
    <n v="2940"/>
    <x v="2"/>
  </r>
  <r>
    <s v="E"/>
    <s v="Classrooms 15-19"/>
    <x v="50"/>
    <x v="2"/>
    <s v="Add in Room 18. Part of this building but I don't see it listed.  CcxNewer vainly flooring. No casework or sink. All IT stuff. Ceiling good, paint good, acoustical good."/>
    <x v="2"/>
    <n v="5"/>
    <n v="2022"/>
    <n v="2027"/>
    <n v="3820"/>
    <x v="0"/>
  </r>
  <r>
    <s v="E"/>
    <s v="Classrooms 15-19"/>
    <x v="50"/>
    <x v="9"/>
    <m/>
    <x v="2"/>
    <n v="5"/>
    <n v="2022"/>
    <n v="2027"/>
    <n v="12400"/>
    <x v="0"/>
  </r>
  <r>
    <s v="E"/>
    <s v="Classrooms 15-19"/>
    <x v="50"/>
    <x v="6"/>
    <s v="Old type"/>
    <x v="2"/>
    <n v="5"/>
    <n v="2022"/>
    <n v="2027"/>
    <n v="3300"/>
    <x v="0"/>
  </r>
  <r>
    <s v="E"/>
    <s v="Classrooms 15-19"/>
    <x v="51"/>
    <x v="2"/>
    <s v="Add in Room 18. Part of this building but I don't see it listed.  CcxNewer vainly flooring. No casework or sink. All IT stuff. Ceiling good, paint good, acoustical good."/>
    <x v="2"/>
    <n v="5"/>
    <n v="2022"/>
    <n v="2027"/>
    <n v="2200"/>
    <x v="0"/>
  </r>
  <r>
    <s v="E"/>
    <s v="Classrooms 15-19"/>
    <x v="51"/>
    <x v="9"/>
    <m/>
    <x v="2"/>
    <n v="5"/>
    <n v="2022"/>
    <n v="2027"/>
    <n v="11910"/>
    <x v="0"/>
  </r>
  <r>
    <s v="E"/>
    <s v="Classrooms 15-19"/>
    <x v="52"/>
    <x v="2"/>
    <m/>
    <x v="2"/>
    <n v="5"/>
    <n v="2022"/>
    <n v="2027"/>
    <n v="2890"/>
    <x v="0"/>
  </r>
  <r>
    <s v="E"/>
    <s v="Classrooms 15-19"/>
    <x v="10"/>
    <x v="2"/>
    <s v="Locked out"/>
    <x v="2"/>
    <n v="5"/>
    <n v="2022"/>
    <n v="2027"/>
    <n v="5720"/>
    <x v="0"/>
  </r>
  <r>
    <s v="E"/>
    <s v="Classrooms 15-19"/>
    <x v="10"/>
    <x v="7"/>
    <s v="Locked out"/>
    <x v="2"/>
    <n v="5"/>
    <n v="2022"/>
    <n v="2027"/>
    <n v="3510"/>
    <x v="0"/>
  </r>
  <r>
    <s v="E"/>
    <s v="Classrooms 15-19"/>
    <x v="53"/>
    <x v="2"/>
    <m/>
    <x v="2"/>
    <n v="5"/>
    <n v="2022"/>
    <n v="2027"/>
    <n v="6800"/>
    <x v="0"/>
  </r>
  <r>
    <s v="E"/>
    <s v="Classrooms 15-19"/>
    <x v="44"/>
    <x v="2"/>
    <m/>
    <x v="2"/>
    <n v="5"/>
    <n v="2022"/>
    <n v="2027"/>
    <n v="3060"/>
    <x v="0"/>
  </r>
  <r>
    <s v="F"/>
    <s v="Classrooms 26-29"/>
    <x v="54"/>
    <x v="2"/>
    <s v="Good shape. Mostly all tack panel in 29-29"/>
    <x v="5"/>
    <n v="10"/>
    <n v="2022"/>
    <n v="2032"/>
    <n v="3760"/>
    <x v="0"/>
  </r>
  <r>
    <s v="F"/>
    <s v="Classrooms 26-29"/>
    <x v="54"/>
    <x v="4"/>
    <s v="Stained"/>
    <x v="2"/>
    <n v="5"/>
    <n v="2022"/>
    <n v="2027"/>
    <n v="14780"/>
    <x v="2"/>
  </r>
  <r>
    <s v="F"/>
    <s v="Classrooms 26-29"/>
    <x v="54"/>
    <x v="9"/>
    <m/>
    <x v="5"/>
    <n v="10"/>
    <n v="2022"/>
    <n v="2032"/>
    <n v="3990"/>
    <x v="0"/>
  </r>
  <r>
    <s v="F"/>
    <s v="Classrooms 26-29"/>
    <x v="54"/>
    <x v="6"/>
    <m/>
    <x v="2"/>
    <n v="5"/>
    <n v="2022"/>
    <n v="2027"/>
    <n v="2500"/>
    <x v="0"/>
  </r>
  <r>
    <s v="F"/>
    <s v="Classrooms 26-29"/>
    <x v="55"/>
    <x v="2"/>
    <m/>
    <x v="5"/>
    <n v="10"/>
    <n v="2022"/>
    <n v="2032"/>
    <n v="3760"/>
    <x v="0"/>
  </r>
  <r>
    <s v="F"/>
    <s v="Classrooms 26-29"/>
    <x v="55"/>
    <x v="4"/>
    <s v="Stains, one snag"/>
    <x v="4"/>
    <n v="2"/>
    <n v="2022"/>
    <n v="2024"/>
    <n v="14780"/>
    <x v="2"/>
  </r>
  <r>
    <s v="F"/>
    <s v="Classrooms 26-29"/>
    <x v="55"/>
    <x v="9"/>
    <s v="2 cracked tiles"/>
    <x v="2"/>
    <n v="5"/>
    <n v="2022"/>
    <n v="2027"/>
    <n v="3300"/>
    <x v="0"/>
  </r>
  <r>
    <s v="F"/>
    <s v="Classrooms 26-29"/>
    <x v="55"/>
    <x v="6"/>
    <m/>
    <x v="2"/>
    <n v="5"/>
    <n v="2022"/>
    <n v="2027"/>
    <n v="3300"/>
    <x v="0"/>
  </r>
  <r>
    <s v="F"/>
    <s v="Classrooms 26-29"/>
    <x v="56"/>
    <x v="2"/>
    <m/>
    <x v="5"/>
    <n v="10"/>
    <n v="2022"/>
    <n v="2032"/>
    <n v="3760"/>
    <x v="0"/>
  </r>
  <r>
    <s v="F"/>
    <s v="Classrooms 26-29"/>
    <x v="56"/>
    <x v="4"/>
    <s v="Stained"/>
    <x v="4"/>
    <n v="2"/>
    <n v="2022"/>
    <n v="2024"/>
    <n v="22000"/>
    <x v="2"/>
  </r>
  <r>
    <s v="F"/>
    <s v="Classrooms 26-29"/>
    <x v="56"/>
    <x v="9"/>
    <s v="2 cracked tiles"/>
    <x v="5"/>
    <n v="10"/>
    <n v="2022"/>
    <n v="2032"/>
    <n v="3300"/>
    <x v="0"/>
  </r>
  <r>
    <s v="F"/>
    <s v="Classrooms 26-29"/>
    <x v="56"/>
    <x v="6"/>
    <m/>
    <x v="2"/>
    <n v="5"/>
    <n v="2022"/>
    <n v="2027"/>
    <n v="17400"/>
    <x v="0"/>
  </r>
  <r>
    <s v="F"/>
    <s v="Classrooms 26-29"/>
    <x v="57"/>
    <x v="2"/>
    <m/>
    <x v="2"/>
    <n v="5"/>
    <n v="2022"/>
    <n v="2027"/>
    <n v="3760"/>
    <x v="0"/>
  </r>
  <r>
    <s v="F"/>
    <s v="Classrooms 26-29"/>
    <x v="57"/>
    <x v="4"/>
    <s v="Bad stains"/>
    <x v="3"/>
    <n v="0"/>
    <n v="2022"/>
    <s v="Now"/>
    <n v="15000"/>
    <x v="2"/>
  </r>
  <r>
    <s v="F"/>
    <s v="Classrooms 26-29"/>
    <x v="57"/>
    <x v="9"/>
    <s v="1 cracked tile"/>
    <x v="5"/>
    <n v="10"/>
    <n v="2022"/>
    <n v="2032"/>
    <n v="3300"/>
    <x v="0"/>
  </r>
  <r>
    <s v="F"/>
    <s v="Classrooms 26-29"/>
    <x v="57"/>
    <x v="6"/>
    <m/>
    <x v="2"/>
    <n v="5"/>
    <n v="2022"/>
    <n v="2027"/>
    <n v="17400"/>
    <x v="0"/>
  </r>
  <r>
    <s v="F"/>
    <s v="Classrooms 26-29"/>
    <x v="58"/>
    <x v="2"/>
    <m/>
    <x v="5"/>
    <n v="10"/>
    <n v="2022"/>
    <n v="2032"/>
    <n v="2500"/>
    <x v="0"/>
  </r>
  <r>
    <s v="F"/>
    <s v="Classrooms 26-29"/>
    <x v="10"/>
    <x v="2"/>
    <m/>
    <x v="5"/>
    <n v="10"/>
    <n v="2022"/>
    <n v="2032"/>
    <n v="2500"/>
    <x v="0"/>
  </r>
  <r>
    <s v="F"/>
    <s v="Classrooms 26-29"/>
    <x v="40"/>
    <x v="2"/>
    <m/>
    <x v="2"/>
    <n v="5"/>
    <n v="2022"/>
    <n v="2027"/>
    <n v="2500"/>
    <x v="0"/>
  </r>
  <r>
    <s v="FF"/>
    <s v="Classrooms 9, 14, &amp; 20"/>
    <x v="59"/>
    <x v="2"/>
    <m/>
    <x v="2"/>
    <n v="5"/>
    <n v="2022"/>
    <n v="2027"/>
    <n v="2500"/>
    <x v="0"/>
  </r>
  <r>
    <s v="FF"/>
    <s v="Classrooms 9, 14, &amp; 20"/>
    <x v="59"/>
    <x v="4"/>
    <m/>
    <x v="4"/>
    <n v="2"/>
    <n v="2022"/>
    <n v="2024"/>
    <n v="15000"/>
    <x v="0"/>
  </r>
  <r>
    <s v="FF"/>
    <s v="Classrooms 9, 14, &amp; 20"/>
    <x v="59"/>
    <x v="9"/>
    <m/>
    <x v="4"/>
    <n v="2"/>
    <n v="2022"/>
    <n v="2024"/>
    <n v="2500"/>
    <x v="0"/>
  </r>
  <r>
    <s v="FF"/>
    <s v="Classrooms 9, 14, &amp; 20"/>
    <x v="59"/>
    <x v="6"/>
    <s v="Old bad counter at sink"/>
    <x v="4"/>
    <n v="2"/>
    <n v="2022"/>
    <n v="2024"/>
    <n v="5300"/>
    <x v="2"/>
  </r>
  <r>
    <s v="FF"/>
    <s v="Classrooms 9, 14, &amp; 20"/>
    <x v="60"/>
    <x v="2"/>
    <m/>
    <x v="2"/>
    <n v="5"/>
    <n v="2022"/>
    <n v="2027"/>
    <n v="5020"/>
    <x v="0"/>
  </r>
  <r>
    <s v="FF"/>
    <s v="Classrooms 9, 14, &amp; 20"/>
    <x v="60"/>
    <x v="4"/>
    <m/>
    <x v="2"/>
    <n v="5"/>
    <n v="2022"/>
    <n v="2027"/>
    <n v="25000"/>
    <x v="3"/>
  </r>
  <r>
    <s v="FF"/>
    <s v="Classrooms 9, 14, &amp; 20"/>
    <x v="60"/>
    <x v="9"/>
    <m/>
    <x v="4"/>
    <n v="2"/>
    <n v="2022"/>
    <n v="2024"/>
    <n v="2500"/>
    <x v="1"/>
  </r>
  <r>
    <s v="FF"/>
    <s v="Classrooms 9, 14, &amp; 20"/>
    <x v="60"/>
    <x v="7"/>
    <s v="6 stained tiles and slight bowing"/>
    <x v="2"/>
    <n v="5"/>
    <n v="2022"/>
    <n v="2027"/>
    <n v="23000"/>
    <x v="0"/>
  </r>
  <r>
    <s v="FF"/>
    <s v="Classrooms 9, 14, &amp; 20"/>
    <x v="60"/>
    <x v="6"/>
    <s v="Old bad counter at sink"/>
    <x v="2"/>
    <n v="5"/>
    <n v="2022"/>
    <n v="2027"/>
    <n v="3050"/>
    <x v="1"/>
  </r>
  <r>
    <s v="FF"/>
    <s v="Classrooms 9, 14, &amp; 20"/>
    <x v="61"/>
    <x v="2"/>
    <m/>
    <x v="5"/>
    <n v="10"/>
    <n v="2022"/>
    <n v="2032"/>
    <n v="4020"/>
    <x v="0"/>
  </r>
  <r>
    <s v="FF"/>
    <s v="Classrooms 9, 14, &amp; 20"/>
    <x v="61"/>
    <x v="4"/>
    <m/>
    <x v="2"/>
    <n v="5"/>
    <n v="2022"/>
    <n v="2027"/>
    <n v="25000"/>
    <x v="1"/>
  </r>
  <r>
    <s v="FF"/>
    <s v="Classrooms 9, 14, &amp; 20"/>
    <x v="61"/>
    <x v="9"/>
    <m/>
    <x v="4"/>
    <n v="2"/>
    <n v="2022"/>
    <n v="2024"/>
    <n v="1500"/>
    <x v="0"/>
  </r>
  <r>
    <s v="FF"/>
    <s v="Classrooms 9, 14, &amp; 20"/>
    <x v="61"/>
    <x v="6"/>
    <s v="Old bad counter at sink"/>
    <x v="4"/>
    <n v="2"/>
    <n v="2022"/>
    <n v="2024"/>
    <n v="3490"/>
    <x v="2"/>
  </r>
  <r>
    <s v="FF"/>
    <s v="Classrooms 9, 14, &amp; 20"/>
    <x v="62"/>
    <x v="2"/>
    <m/>
    <x v="5"/>
    <n v="10"/>
    <n v="2022"/>
    <n v="2032"/>
    <n v="3050"/>
    <x v="0"/>
  </r>
  <r>
    <s v="G"/>
    <s v="Community Gym"/>
    <x v="63"/>
    <x v="2"/>
    <m/>
    <x v="2"/>
    <n v="5"/>
    <n v="2022"/>
    <n v="2027"/>
    <n v="40000"/>
    <x v="0"/>
  </r>
  <r>
    <s v="G"/>
    <s v="Community Gym"/>
    <x v="43"/>
    <x v="2"/>
    <m/>
    <x v="2"/>
    <n v="5"/>
    <n v="2022"/>
    <n v="2027"/>
    <n v="2500"/>
    <x v="0"/>
  </r>
  <r>
    <s v="G"/>
    <s v="Community Gym"/>
    <x v="43"/>
    <x v="9"/>
    <m/>
    <x v="5"/>
    <n v="10"/>
    <n v="2022"/>
    <n v="2032"/>
    <n v="3130"/>
    <x v="0"/>
  </r>
  <r>
    <s v="G"/>
    <s v="Community Gym"/>
    <x v="64"/>
    <x v="2"/>
    <m/>
    <x v="2"/>
    <n v="5"/>
    <n v="2022"/>
    <n v="2027"/>
    <n v="2800"/>
    <x v="0"/>
  </r>
  <r>
    <s v="G"/>
    <s v="Community Gym"/>
    <x v="2"/>
    <x v="2"/>
    <m/>
    <x v="5"/>
    <n v="10"/>
    <n v="2022"/>
    <n v="2032"/>
    <n v="2500"/>
    <x v="0"/>
  </r>
  <r>
    <s v="G"/>
    <s v="Community Gym"/>
    <x v="3"/>
    <x v="2"/>
    <m/>
    <x v="5"/>
    <n v="10"/>
    <n v="2022"/>
    <n v="2032"/>
    <n v="2500"/>
    <x v="0"/>
  </r>
  <r>
    <s v="G"/>
    <s v="Community Gym"/>
    <x v="65"/>
    <x v="2"/>
    <m/>
    <x v="2"/>
    <n v="5"/>
    <n v="2022"/>
    <n v="2027"/>
    <n v="3430"/>
    <x v="0"/>
  </r>
  <r>
    <s v="G"/>
    <s v="Community Gym"/>
    <x v="66"/>
    <x v="2"/>
    <m/>
    <x v="2"/>
    <n v="5"/>
    <n v="2022"/>
    <n v="2027"/>
    <n v="2500"/>
    <x v="0"/>
  </r>
  <r>
    <s v="G"/>
    <s v="Community Gym"/>
    <x v="40"/>
    <x v="2"/>
    <m/>
    <x v="2"/>
    <n v="5"/>
    <n v="2022"/>
    <n v="2027"/>
    <n v="2500"/>
    <x v="0"/>
  </r>
  <r>
    <s v="G"/>
    <s v="Community Gym"/>
    <x v="44"/>
    <x v="2"/>
    <m/>
    <x v="5"/>
    <n v="10"/>
    <n v="2022"/>
    <n v="2032"/>
    <n v="5490"/>
    <x v="0"/>
  </r>
  <r>
    <s v="G"/>
    <s v="Community Gym"/>
    <x v="67"/>
    <x v="2"/>
    <m/>
    <x v="2"/>
    <n v="5"/>
    <n v="2022"/>
    <n v="2027"/>
    <n v="5500"/>
    <x v="0"/>
  </r>
  <r>
    <s v="GG"/>
    <s v="Classrooms 21 &amp; 22"/>
    <x v="68"/>
    <x v="2"/>
    <m/>
    <x v="5"/>
    <n v="10"/>
    <n v="2022"/>
    <n v="2032"/>
    <n v="2900"/>
    <x v="0"/>
  </r>
  <r>
    <s v="GG"/>
    <s v="Classrooms 21 &amp; 22"/>
    <x v="68"/>
    <x v="4"/>
    <m/>
    <x v="5"/>
    <n v="10"/>
    <n v="2022"/>
    <n v="2032"/>
    <n v="25000"/>
    <x v="0"/>
  </r>
  <r>
    <s v="GG"/>
    <s v="Classrooms 21 &amp; 22"/>
    <x v="68"/>
    <x v="9"/>
    <m/>
    <x v="4"/>
    <n v="2"/>
    <n v="2022"/>
    <n v="2024"/>
    <n v="3300"/>
    <x v="1"/>
  </r>
  <r>
    <s v="GG"/>
    <s v="Classrooms 21 &amp; 22"/>
    <x v="68"/>
    <x v="7"/>
    <s v="9 ceiling tiles need replacing. Grid isfine"/>
    <x v="2"/>
    <n v="5"/>
    <n v="2022"/>
    <n v="2027"/>
    <n v="32000"/>
    <x v="0"/>
  </r>
  <r>
    <s v="GG"/>
    <s v="Classrooms 21 &amp; 22"/>
    <x v="69"/>
    <x v="2"/>
    <m/>
    <x v="5"/>
    <n v="10"/>
    <n v="2022"/>
    <n v="2032"/>
    <n v="2500"/>
    <x v="0"/>
  </r>
  <r>
    <s v="GG"/>
    <s v="Classrooms 21 &amp; 22"/>
    <x v="69"/>
    <x v="4"/>
    <m/>
    <x v="5"/>
    <n v="10"/>
    <n v="2022"/>
    <n v="2032"/>
    <n v="20000"/>
    <x v="0"/>
  </r>
  <r>
    <s v="GG"/>
    <s v="Classrooms 21 &amp; 22"/>
    <x v="69"/>
    <x v="9"/>
    <m/>
    <x v="4"/>
    <n v="2"/>
    <n v="2022"/>
    <n v="2024"/>
    <n v="2500"/>
    <x v="0"/>
  </r>
  <r>
    <s v="GG"/>
    <s v="Classrooms 21 &amp; 22"/>
    <x v="70"/>
    <x v="2"/>
    <m/>
    <x v="5"/>
    <n v="10"/>
    <n v="2022"/>
    <n v="2032"/>
    <n v="2500"/>
    <x v="0"/>
  </r>
  <r>
    <s v="GG"/>
    <s v="Classrooms 21 &amp; 22"/>
    <x v="71"/>
    <x v="2"/>
    <m/>
    <x v="5"/>
    <n v="10"/>
    <n v="2022"/>
    <n v="2032"/>
    <n v="2500"/>
    <x v="0"/>
  </r>
  <r>
    <s v="H"/>
    <s v="Library"/>
    <x v="72"/>
    <x v="2"/>
    <m/>
    <x v="2"/>
    <n v="5"/>
    <n v="2022"/>
    <n v="2027"/>
    <n v="9200"/>
    <x v="0"/>
  </r>
  <r>
    <s v="H"/>
    <s v="Library"/>
    <x v="72"/>
    <x v="4"/>
    <m/>
    <x v="5"/>
    <n v="10"/>
    <n v="2022"/>
    <n v="2032"/>
    <n v="37000"/>
    <x v="0"/>
  </r>
  <r>
    <s v="H"/>
    <s v="Library"/>
    <x v="73"/>
    <x v="10"/>
    <s v="Cabinets Casework needs refinish."/>
    <x v="4"/>
    <n v="2"/>
    <n v="2022"/>
    <n v="2024"/>
    <n v="55000"/>
    <x v="0"/>
  </r>
  <r>
    <s v="H"/>
    <s v="Library"/>
    <x v="74"/>
    <x v="2"/>
    <m/>
    <x v="2"/>
    <n v="5"/>
    <n v="2022"/>
    <n v="2027"/>
    <n v="2500"/>
    <x v="0"/>
  </r>
  <r>
    <s v="H"/>
    <s v="Library"/>
    <x v="74"/>
    <x v="4"/>
    <m/>
    <x v="5"/>
    <n v="10"/>
    <n v="2022"/>
    <n v="2032"/>
    <n v="4410"/>
    <x v="0"/>
  </r>
  <r>
    <s v="H"/>
    <s v="Library"/>
    <x v="75"/>
    <x v="2"/>
    <m/>
    <x v="2"/>
    <n v="5"/>
    <n v="2022"/>
    <n v="2027"/>
    <n v="2500"/>
    <x v="0"/>
  </r>
  <r>
    <s v="H"/>
    <s v="Library"/>
    <x v="75"/>
    <x v="9"/>
    <m/>
    <x v="2"/>
    <n v="5"/>
    <n v="2022"/>
    <n v="2027"/>
    <n v="2500"/>
    <x v="0"/>
  </r>
  <r>
    <s v="M"/>
    <s v="Classrooms 23 - 25"/>
    <x v="76"/>
    <x v="2"/>
    <m/>
    <x v="5"/>
    <n v="10"/>
    <n v="2022"/>
    <n v="2032"/>
    <n v="5460"/>
    <x v="0"/>
  </r>
  <r>
    <s v="M"/>
    <s v="Classrooms 23 - 25"/>
    <x v="76"/>
    <x v="9"/>
    <m/>
    <x v="5"/>
    <n v="10"/>
    <n v="2022"/>
    <n v="2032"/>
    <n v="25000"/>
    <x v="0"/>
  </r>
  <r>
    <s v="M"/>
    <s v="Classrooms 23 - 25"/>
    <x v="77"/>
    <x v="2"/>
    <m/>
    <x v="5"/>
    <n v="10"/>
    <n v="2022"/>
    <n v="2032"/>
    <n v="5460"/>
    <x v="0"/>
  </r>
  <r>
    <s v="M"/>
    <s v="Classrooms 23 - 25"/>
    <x v="77"/>
    <x v="9"/>
    <m/>
    <x v="5"/>
    <n v="10"/>
    <n v="2022"/>
    <n v="2032"/>
    <n v="14800"/>
    <x v="0"/>
  </r>
  <r>
    <s v="M"/>
    <s v="Classrooms 23 - 25"/>
    <x v="78"/>
    <x v="2"/>
    <m/>
    <x v="2"/>
    <n v="5"/>
    <n v="2022"/>
    <n v="2027"/>
    <n v="5460"/>
    <x v="0"/>
  </r>
  <r>
    <s v="M"/>
    <s v="Classrooms 23 - 25"/>
    <x v="78"/>
    <x v="6"/>
    <s v="coming off of walls"/>
    <x v="4"/>
    <n v="2"/>
    <n v="2022"/>
    <n v="2024"/>
    <n v="4710"/>
    <x v="2"/>
  </r>
  <r>
    <s v="M"/>
    <s v="Classrooms 23 - 25"/>
    <x v="62"/>
    <x v="2"/>
    <m/>
    <x v="5"/>
    <n v="10"/>
    <n v="2022"/>
    <n v="2032"/>
    <n v="2500"/>
    <x v="0"/>
  </r>
  <r>
    <s v="M"/>
    <s v="Classrooms 23 - 25"/>
    <x v="79"/>
    <x v="2"/>
    <m/>
    <x v="5"/>
    <n v="10"/>
    <n v="2022"/>
    <n v="2032"/>
    <n v="3370"/>
    <x v="0"/>
  </r>
  <r>
    <s v="M"/>
    <s v="Classrooms 23 - 25"/>
    <x v="79"/>
    <x v="9"/>
    <m/>
    <x v="5"/>
    <n v="10"/>
    <n v="2022"/>
    <n v="2032"/>
    <n v="3660"/>
    <x v="0"/>
  </r>
  <r>
    <s v="M"/>
    <s v="Classrooms 23 - 25"/>
    <x v="64"/>
    <x v="2"/>
    <m/>
    <x v="2"/>
    <n v="5"/>
    <n v="2022"/>
    <n v="2027"/>
    <n v="3500"/>
    <x v="0"/>
  </r>
  <r>
    <s v="M"/>
    <s v="Classrooms 23 - 25"/>
    <x v="80"/>
    <x v="2"/>
    <m/>
    <x v="2"/>
    <n v="5"/>
    <n v="2022"/>
    <n v="2027"/>
    <n v="5020"/>
    <x v="0"/>
  </r>
  <r>
    <s v="M"/>
    <s v="Classrooms 23 - 25"/>
    <x v="80"/>
    <x v="15"/>
    <s v="At least paint"/>
    <x v="2"/>
    <n v="5"/>
    <n v="2022"/>
    <n v="2027"/>
    <n v="62000"/>
    <x v="0"/>
  </r>
  <r>
    <s v="M"/>
    <s v="Classrooms 23 - 25"/>
    <x v="2"/>
    <x v="2"/>
    <m/>
    <x v="4"/>
    <n v="2"/>
    <n v="2022"/>
    <n v="2024"/>
    <n v="4660"/>
    <x v="0"/>
  </r>
  <r>
    <s v="M"/>
    <s v="Classrooms 23 - 25"/>
    <x v="3"/>
    <x v="2"/>
    <m/>
    <x v="2"/>
    <n v="5"/>
    <n v="2022"/>
    <n v="2027"/>
    <n v="4660"/>
    <x v="0"/>
  </r>
  <r>
    <s v="M"/>
    <s v="Classrooms 23 - 25"/>
    <x v="81"/>
    <x v="9"/>
    <s v="Tile"/>
    <x v="5"/>
    <n v="10"/>
    <n v="2022"/>
    <n v="2032"/>
    <n v="2500"/>
    <x v="0"/>
  </r>
  <r>
    <s v="M"/>
    <s v="Classrooms 23 - 25"/>
    <x v="81"/>
    <x v="2"/>
    <m/>
    <x v="2"/>
    <n v="5"/>
    <n v="2022"/>
    <n v="2027"/>
    <n v="2500"/>
    <x v="0"/>
  </r>
  <r>
    <s v="M"/>
    <s v="Classrooms 23 - 25"/>
    <x v="82"/>
    <x v="2"/>
    <m/>
    <x v="2"/>
    <n v="5"/>
    <n v="2022"/>
    <n v="2027"/>
    <n v="2500"/>
    <x v="0"/>
  </r>
  <r>
    <s v="M"/>
    <s v="Classrooms 23 - 25"/>
    <x v="62"/>
    <x v="2"/>
    <m/>
    <x v="5"/>
    <n v="10"/>
    <n v="2022"/>
    <n v="2032"/>
    <n v="2500"/>
    <x v="0"/>
  </r>
  <r>
    <s v="M"/>
    <s v="Classrooms 23 - 25"/>
    <x v="83"/>
    <x v="2"/>
    <m/>
    <x v="2"/>
    <n v="5"/>
    <n v="2022"/>
    <n v="2027"/>
    <n v="2790"/>
    <x v="0"/>
  </r>
  <r>
    <s v="M"/>
    <s v="Classrooms 23 - 25"/>
    <x v="84"/>
    <x v="2"/>
    <m/>
    <x v="2"/>
    <n v="5"/>
    <n v="2022"/>
    <n v="2027"/>
    <n v="4610"/>
    <x v="0"/>
  </r>
  <r>
    <s v="S"/>
    <s v="Classrooms 30 - 32"/>
    <x v="85"/>
    <x v="2"/>
    <m/>
    <x v="2"/>
    <n v="5"/>
    <n v="2022"/>
    <n v="2027"/>
    <n v="4400"/>
    <x v="0"/>
  </r>
  <r>
    <s v="S"/>
    <s v="Classrooms 30 - 32"/>
    <x v="85"/>
    <x v="4"/>
    <m/>
    <x v="5"/>
    <n v="10"/>
    <n v="2022"/>
    <n v="2032"/>
    <n v="17370"/>
    <x v="0"/>
  </r>
  <r>
    <s v="S"/>
    <s v="Classrooms 30 - 32"/>
    <x v="85"/>
    <x v="9"/>
    <m/>
    <x v="5"/>
    <n v="10"/>
    <n v="2022"/>
    <n v="2032"/>
    <n v="5200"/>
    <x v="0"/>
  </r>
  <r>
    <s v="S"/>
    <s v="Classrooms 30 - 32"/>
    <x v="85"/>
    <x v="6"/>
    <m/>
    <x v="2"/>
    <n v="5"/>
    <n v="2022"/>
    <n v="2027"/>
    <n v="2120"/>
    <x v="0"/>
  </r>
  <r>
    <s v="S"/>
    <s v="Classrooms 30 - 32"/>
    <x v="86"/>
    <x v="2"/>
    <m/>
    <x v="2"/>
    <n v="5"/>
    <n v="2022"/>
    <n v="2027"/>
    <n v="4400"/>
    <x v="0"/>
  </r>
  <r>
    <s v="S"/>
    <s v="Classrooms 30 - 32"/>
    <x v="86"/>
    <x v="4"/>
    <m/>
    <x v="5"/>
    <n v="10"/>
    <n v="2022"/>
    <n v="2032"/>
    <n v="27000"/>
    <x v="0"/>
  </r>
  <r>
    <s v="S"/>
    <s v="Classrooms 30 - 32"/>
    <x v="86"/>
    <x v="9"/>
    <m/>
    <x v="2"/>
    <n v="5"/>
    <n v="2022"/>
    <n v="2027"/>
    <n v="6230"/>
    <x v="1"/>
  </r>
  <r>
    <s v="S"/>
    <s v="Classrooms 30 - 32"/>
    <x v="86"/>
    <x v="6"/>
    <m/>
    <x v="2"/>
    <n v="5"/>
    <n v="2022"/>
    <n v="2027"/>
    <n v="21750"/>
    <x v="0"/>
  </r>
  <r>
    <s v="S"/>
    <s v="Classrooms 30 - 32"/>
    <x v="87"/>
    <x v="2"/>
    <m/>
    <x v="2"/>
    <n v="5"/>
    <n v="2022"/>
    <n v="2027"/>
    <n v="4400"/>
    <x v="0"/>
  </r>
  <r>
    <s v="S"/>
    <s v="Classrooms 30 - 32"/>
    <x v="87"/>
    <x v="4"/>
    <m/>
    <x v="5"/>
    <n v="10"/>
    <n v="2022"/>
    <n v="2032"/>
    <n v="22000"/>
    <x v="0"/>
  </r>
  <r>
    <s v="S"/>
    <s v="Classrooms 30 - 32"/>
    <x v="87"/>
    <x v="9"/>
    <m/>
    <x v="5"/>
    <n v="10"/>
    <n v="2022"/>
    <n v="2032"/>
    <n v="2500"/>
    <x v="0"/>
  </r>
  <r>
    <s v="T"/>
    <s v="Classrooms 33 &amp; 34"/>
    <x v="88"/>
    <x v="2"/>
    <m/>
    <x v="2"/>
    <n v="5"/>
    <n v="2022"/>
    <n v="2027"/>
    <n v="4400"/>
    <x v="0"/>
  </r>
  <r>
    <s v="T"/>
    <s v="Classrooms 33 &amp; 34"/>
    <x v="88"/>
    <x v="4"/>
    <m/>
    <x v="5"/>
    <n v="10"/>
    <n v="2022"/>
    <n v="2032"/>
    <n v="27500"/>
    <x v="2"/>
  </r>
  <r>
    <s v="T"/>
    <s v="Classrooms 33 &amp; 34"/>
    <x v="88"/>
    <x v="9"/>
    <m/>
    <x v="5"/>
    <n v="10"/>
    <n v="2022"/>
    <n v="2032"/>
    <n v="4200"/>
    <x v="0"/>
  </r>
  <r>
    <s v="T"/>
    <s v="Classrooms 33 &amp; 34"/>
    <x v="88"/>
    <x v="6"/>
    <m/>
    <x v="2"/>
    <n v="5"/>
    <n v="2022"/>
    <n v="2027"/>
    <n v="29000"/>
    <x v="0"/>
  </r>
  <r>
    <s v="T"/>
    <s v="Classrooms 33 &amp; 34"/>
    <x v="89"/>
    <x v="2"/>
    <m/>
    <x v="2"/>
    <n v="5"/>
    <n v="2022"/>
    <n v="2027"/>
    <n v="4400"/>
    <x v="0"/>
  </r>
  <r>
    <s v="T"/>
    <s v="Classrooms 33 &amp; 34"/>
    <x v="89"/>
    <x v="4"/>
    <m/>
    <x v="2"/>
    <n v="5"/>
    <n v="2022"/>
    <n v="2027"/>
    <n v="17370"/>
    <x v="1"/>
  </r>
  <r>
    <s v="T"/>
    <s v="Classrooms 33 &amp; 34"/>
    <x v="89"/>
    <x v="9"/>
    <m/>
    <x v="5"/>
    <n v="10"/>
    <n v="2022"/>
    <n v="2032"/>
    <n v="4200"/>
    <x v="0"/>
  </r>
  <r>
    <s v="U"/>
    <s v="Classroom 35"/>
    <x v="90"/>
    <x v="3"/>
    <m/>
    <x v="4"/>
    <n v="2"/>
    <n v="2022"/>
    <n v="2024"/>
    <n v="5060"/>
    <x v="0"/>
  </r>
  <r>
    <s v="U"/>
    <s v="Classroom 35"/>
    <x v="90"/>
    <x v="2"/>
    <m/>
    <x v="4"/>
    <n v="2"/>
    <n v="2022"/>
    <n v="2024"/>
    <n v="4400"/>
    <x v="0"/>
  </r>
  <r>
    <s v="U"/>
    <s v="Classroom 35"/>
    <x v="90"/>
    <x v="4"/>
    <m/>
    <x v="5"/>
    <n v="10"/>
    <n v="2022"/>
    <n v="2032"/>
    <n v="37000"/>
    <x v="1"/>
  </r>
  <r>
    <s v="U"/>
    <s v="Classroom 35"/>
    <x v="90"/>
    <x v="9"/>
    <m/>
    <x v="5"/>
    <n v="10"/>
    <n v="2022"/>
    <n v="2032"/>
    <n v="2500"/>
    <x v="0"/>
  </r>
  <r>
    <s v="U"/>
    <s v="Classroom 35"/>
    <x v="90"/>
    <x v="6"/>
    <m/>
    <x v="4"/>
    <n v="2"/>
    <n v="2022"/>
    <n v="2024"/>
    <n v="4500"/>
    <x v="2"/>
  </r>
  <r>
    <s v="SELMAN"/>
    <s v="Selman Multi-Purpose Building"/>
    <x v="91"/>
    <x v="2"/>
    <s v="Some spots"/>
    <x v="2"/>
    <n v="5"/>
    <n v="2022"/>
    <n v="2027"/>
    <n v="24500"/>
    <x v="0"/>
  </r>
  <r>
    <s v="SELMAN"/>
    <s v="Selman Multi-Purpose Building"/>
    <x v="82"/>
    <x v="2"/>
    <m/>
    <x v="2"/>
    <n v="5"/>
    <n v="2022"/>
    <n v="2027"/>
    <n v="3200"/>
    <x v="0"/>
  </r>
  <r>
    <s v="SELMAN"/>
    <s v="Selman Multi-Purpose Building"/>
    <x v="92"/>
    <x v="2"/>
    <m/>
    <x v="2"/>
    <n v="5"/>
    <n v="2022"/>
    <n v="2027"/>
    <n v="2500"/>
    <x v="0"/>
  </r>
  <r>
    <s v="SELMAN"/>
    <s v="Selman Multi-Purpose Building"/>
    <x v="92"/>
    <x v="9"/>
    <m/>
    <x v="5"/>
    <n v="10"/>
    <n v="2022"/>
    <n v="2032"/>
    <n v="22000"/>
    <x v="0"/>
  </r>
  <r>
    <s v="SELMAN"/>
    <s v="Selman Multi-Purpose BuildingPrin"/>
    <x v="92"/>
    <x v="9"/>
    <m/>
    <x v="5"/>
    <n v="10"/>
    <n v="2022"/>
    <n v="2032"/>
    <n v="4300"/>
    <x v="0"/>
  </r>
  <r>
    <s v="SELMAN"/>
    <s v="Selman Multi-Purpose Building"/>
    <x v="62"/>
    <x v="2"/>
    <m/>
    <x v="5"/>
    <n v="10"/>
    <n v="2022"/>
    <n v="2032"/>
    <n v="2370"/>
    <x v="0"/>
  </r>
  <r>
    <s v="SELMAN"/>
    <s v="Selman Multi-Purpose Building"/>
    <x v="2"/>
    <x v="2"/>
    <m/>
    <x v="5"/>
    <n v="10"/>
    <n v="2022"/>
    <n v="2032"/>
    <n v="6800"/>
    <x v="0"/>
  </r>
  <r>
    <s v="SELMAN"/>
    <s v="Selman Multi-Purpose Building"/>
    <x v="3"/>
    <x v="2"/>
    <m/>
    <x v="2"/>
    <n v="5"/>
    <n v="2022"/>
    <n v="2027"/>
    <n v="5310"/>
    <x v="0"/>
  </r>
  <r>
    <s v="SELMAN"/>
    <s v="Selman Multi-Purpose Building"/>
    <x v="93"/>
    <x v="11"/>
    <s v="Fridge freezer and stove."/>
    <x v="5"/>
    <n v="10"/>
    <n v="2022"/>
    <n v="2032"/>
    <n v="43000"/>
    <x v="0"/>
  </r>
  <r>
    <s v="P"/>
    <s v="Pre-School"/>
    <x v="94"/>
    <x v="2"/>
    <m/>
    <x v="5"/>
    <n v="10"/>
    <n v="2022"/>
    <n v="2032"/>
    <n v="25000"/>
    <x v="0"/>
  </r>
  <r>
    <s v="P"/>
    <s v="Pre-School"/>
    <x v="94"/>
    <x v="9"/>
    <m/>
    <x v="5"/>
    <n v="10"/>
    <n v="2022"/>
    <n v="2032"/>
    <n v="32000"/>
    <x v="0"/>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5">
  <r>
    <m/>
    <x v="0"/>
    <x v="0"/>
    <x v="0"/>
    <m/>
    <x v="0"/>
    <m/>
    <m/>
    <m/>
    <m/>
    <m/>
  </r>
  <r>
    <s v="X"/>
    <x v="1"/>
    <x v="1"/>
    <x v="1"/>
    <m/>
    <x v="1"/>
    <s v="X"/>
    <s v="X"/>
    <s v="X"/>
    <s v="X"/>
    <m/>
  </r>
  <r>
    <s v="SITE"/>
    <x v="2"/>
    <x v="2"/>
    <x v="2"/>
    <m/>
    <x v="2"/>
    <n v="2"/>
    <n v="2022"/>
    <n v="2024"/>
    <n v="365340"/>
    <m/>
  </r>
  <r>
    <s v="SITE"/>
    <x v="2"/>
    <x v="3"/>
    <x v="2"/>
    <m/>
    <x v="3"/>
    <n v="5"/>
    <n v="2022"/>
    <n v="2027"/>
    <n v="296430"/>
    <m/>
  </r>
  <r>
    <s v="SITE"/>
    <x v="2"/>
    <x v="4"/>
    <x v="2"/>
    <m/>
    <x v="2"/>
    <n v="2"/>
    <n v="2022"/>
    <n v="2024"/>
    <n v="676490"/>
    <m/>
  </r>
  <r>
    <s v="SITE"/>
    <x v="2"/>
    <x v="5"/>
    <x v="3"/>
    <m/>
    <x v="4"/>
    <n v="10"/>
    <n v="2022"/>
    <n v="2032"/>
    <n v="147450"/>
    <s v="yes"/>
  </r>
  <r>
    <s v="AA"/>
    <x v="3"/>
    <x v="5"/>
    <x v="4"/>
    <m/>
    <x v="3"/>
    <n v="5"/>
    <n v="2022"/>
    <n v="2027"/>
    <n v="47340"/>
    <m/>
  </r>
  <r>
    <s v="AA"/>
    <x v="3"/>
    <x v="5"/>
    <x v="5"/>
    <m/>
    <x v="4"/>
    <n v="10"/>
    <n v="2022"/>
    <n v="2032"/>
    <n v="650"/>
    <m/>
  </r>
  <r>
    <s v="AA"/>
    <x v="3"/>
    <x v="5"/>
    <x v="6"/>
    <s v="AND WOOD FRAMES"/>
    <x v="2"/>
    <n v="2"/>
    <n v="2022"/>
    <n v="2024"/>
    <n v="56390"/>
    <m/>
  </r>
  <r>
    <s v="AA"/>
    <x v="3"/>
    <x v="6"/>
    <x v="7"/>
    <m/>
    <x v="3"/>
    <n v="5"/>
    <n v="2022"/>
    <n v="2027"/>
    <n v="9250"/>
    <m/>
  </r>
  <r>
    <s v="AA"/>
    <x v="3"/>
    <x v="7"/>
    <x v="7"/>
    <m/>
    <x v="3"/>
    <n v="5"/>
    <n v="2022"/>
    <n v="2027"/>
    <n v="9250"/>
    <m/>
  </r>
  <r>
    <s v="AA"/>
    <x v="3"/>
    <x v="8"/>
    <x v="7"/>
    <m/>
    <x v="3"/>
    <n v="5"/>
    <n v="2022"/>
    <n v="2027"/>
    <n v="9250"/>
    <m/>
  </r>
  <r>
    <s v="B"/>
    <x v="4"/>
    <x v="5"/>
    <x v="4"/>
    <m/>
    <x v="3"/>
    <n v="5"/>
    <n v="2022"/>
    <n v="2027"/>
    <n v="44780"/>
    <m/>
  </r>
  <r>
    <s v="B"/>
    <x v="4"/>
    <x v="5"/>
    <x v="5"/>
    <m/>
    <x v="4"/>
    <n v="10"/>
    <n v="2022"/>
    <n v="2032"/>
    <n v="350"/>
    <m/>
  </r>
  <r>
    <s v="BB"/>
    <x v="5"/>
    <x v="5"/>
    <x v="4"/>
    <m/>
    <x v="3"/>
    <n v="5"/>
    <n v="2022"/>
    <n v="2027"/>
    <n v="55330"/>
    <m/>
  </r>
  <r>
    <s v="BB"/>
    <x v="5"/>
    <x v="5"/>
    <x v="5"/>
    <m/>
    <x v="4"/>
    <n v="10"/>
    <n v="2022"/>
    <n v="2032"/>
    <n v="350"/>
    <m/>
  </r>
  <r>
    <s v="BB"/>
    <x v="5"/>
    <x v="5"/>
    <x v="6"/>
    <s v="Wood doors in wood frames"/>
    <x v="2"/>
    <n v="2"/>
    <n v="2022"/>
    <n v="2024"/>
    <n v="54120"/>
    <s v="yes"/>
  </r>
  <r>
    <s v="BB"/>
    <x v="5"/>
    <x v="9"/>
    <x v="7"/>
    <m/>
    <x v="3"/>
    <n v="5"/>
    <n v="2022"/>
    <n v="2027"/>
    <n v="161800"/>
    <m/>
  </r>
  <r>
    <s v="C"/>
    <x v="6"/>
    <x v="5"/>
    <x v="4"/>
    <m/>
    <x v="3"/>
    <n v="5"/>
    <n v="2022"/>
    <n v="2027"/>
    <m/>
    <m/>
  </r>
  <r>
    <s v="C"/>
    <x v="6"/>
    <x v="5"/>
    <x v="5"/>
    <m/>
    <x v="4"/>
    <n v="10"/>
    <n v="2022"/>
    <n v="2032"/>
    <m/>
    <m/>
  </r>
  <r>
    <s v="C"/>
    <x v="6"/>
    <x v="5"/>
    <x v="6"/>
    <s v="Hm doors in wood frames"/>
    <x v="2"/>
    <n v="2"/>
    <n v="2022"/>
    <n v="2024"/>
    <m/>
    <m/>
  </r>
  <r>
    <s v="CC"/>
    <x v="7"/>
    <x v="5"/>
    <x v="4"/>
    <m/>
    <x v="3"/>
    <n v="5"/>
    <n v="2022"/>
    <n v="2027"/>
    <n v="29940"/>
    <m/>
  </r>
  <r>
    <s v="CC"/>
    <x v="7"/>
    <x v="5"/>
    <x v="5"/>
    <m/>
    <x v="4"/>
    <n v="10"/>
    <n v="2022"/>
    <n v="2032"/>
    <n v="350"/>
    <m/>
  </r>
  <r>
    <s v="CC"/>
    <x v="7"/>
    <x v="5"/>
    <x v="6"/>
    <s v="Wood frames too"/>
    <x v="2"/>
    <n v="2"/>
    <n v="2022"/>
    <n v="2024"/>
    <n v="74120"/>
    <m/>
  </r>
  <r>
    <s v="CC"/>
    <x v="7"/>
    <x v="10"/>
    <x v="7"/>
    <m/>
    <x v="3"/>
    <n v="5"/>
    <n v="2022"/>
    <n v="2027"/>
    <n v="64860"/>
    <m/>
  </r>
  <r>
    <s v="D"/>
    <x v="8"/>
    <x v="5"/>
    <x v="4"/>
    <m/>
    <x v="3"/>
    <n v="5"/>
    <n v="2022"/>
    <n v="2027"/>
    <m/>
    <m/>
  </r>
  <r>
    <s v="D"/>
    <x v="8"/>
    <x v="5"/>
    <x v="5"/>
    <m/>
    <x v="4"/>
    <n v="10"/>
    <n v="2022"/>
    <n v="2032"/>
    <m/>
    <m/>
  </r>
  <r>
    <s v="D"/>
    <x v="8"/>
    <x v="5"/>
    <x v="8"/>
    <m/>
    <x v="3"/>
    <n v="5"/>
    <n v="2022"/>
    <n v="2027"/>
    <m/>
    <m/>
  </r>
  <r>
    <s v="D"/>
    <x v="8"/>
    <x v="5"/>
    <x v="9"/>
    <m/>
    <x v="3"/>
    <n v="5"/>
    <n v="2022"/>
    <n v="2027"/>
    <m/>
    <m/>
  </r>
  <r>
    <s v="D"/>
    <x v="8"/>
    <x v="5"/>
    <x v="6"/>
    <s v="HM doors wood frames"/>
    <x v="2"/>
    <n v="2"/>
    <n v="2022"/>
    <n v="2024"/>
    <m/>
    <m/>
  </r>
  <r>
    <s v="DD"/>
    <x v="9"/>
    <x v="5"/>
    <x v="5"/>
    <m/>
    <x v="4"/>
    <n v="10"/>
    <n v="2022"/>
    <n v="2032"/>
    <n v="350"/>
    <m/>
  </r>
  <r>
    <s v="DD"/>
    <x v="9"/>
    <x v="5"/>
    <x v="6"/>
    <s v="Wood doors and frames."/>
    <x v="2"/>
    <n v="2"/>
    <n v="2022"/>
    <n v="2024"/>
    <n v="38590"/>
    <s v="yes"/>
  </r>
  <r>
    <s v="DD"/>
    <x v="9"/>
    <x v="11"/>
    <x v="7"/>
    <m/>
    <x v="3"/>
    <n v="5"/>
    <n v="2022"/>
    <n v="2027"/>
    <n v="8800"/>
    <m/>
  </r>
  <r>
    <s v="DD"/>
    <x v="9"/>
    <x v="12"/>
    <x v="7"/>
    <m/>
    <x v="3"/>
    <n v="5"/>
    <n v="2022"/>
    <n v="2027"/>
    <n v="11110"/>
    <m/>
  </r>
  <r>
    <s v="DD"/>
    <x v="9"/>
    <x v="13"/>
    <x v="7"/>
    <m/>
    <x v="3"/>
    <n v="5"/>
    <n v="2022"/>
    <n v="2027"/>
    <n v="3500"/>
    <m/>
  </r>
  <r>
    <s v="DD"/>
    <x v="9"/>
    <x v="14"/>
    <x v="7"/>
    <m/>
    <x v="3"/>
    <n v="5"/>
    <n v="2022"/>
    <n v="2027"/>
    <n v="4420"/>
    <m/>
  </r>
  <r>
    <s v="DD"/>
    <x v="9"/>
    <x v="15"/>
    <x v="7"/>
    <m/>
    <x v="3"/>
    <n v="5"/>
    <n v="2022"/>
    <n v="2027"/>
    <n v="2500"/>
    <m/>
  </r>
  <r>
    <s v="E"/>
    <x v="10"/>
    <x v="5"/>
    <x v="4"/>
    <m/>
    <x v="3"/>
    <n v="5"/>
    <n v="2022"/>
    <n v="2027"/>
    <n v="39960"/>
    <m/>
  </r>
  <r>
    <s v="E"/>
    <x v="10"/>
    <x v="5"/>
    <x v="5"/>
    <m/>
    <x v="4"/>
    <n v="10"/>
    <n v="2022"/>
    <n v="2032"/>
    <n v="350"/>
    <m/>
  </r>
  <r>
    <s v="F"/>
    <x v="11"/>
    <x v="5"/>
    <x v="4"/>
    <s v="Paint all exteriors typical all buildings per MArtinez."/>
    <x v="3"/>
    <n v="5"/>
    <n v="2022"/>
    <n v="2027"/>
    <n v="39350"/>
    <m/>
  </r>
  <r>
    <s v="F"/>
    <x v="11"/>
    <x v="5"/>
    <x v="5"/>
    <m/>
    <x v="4"/>
    <n v="10"/>
    <n v="2022"/>
    <n v="2032"/>
    <n v="350"/>
    <m/>
  </r>
  <r>
    <s v="F"/>
    <x v="11"/>
    <x v="5"/>
    <x v="10"/>
    <m/>
    <x v="3"/>
    <n v="5"/>
    <n v="2022"/>
    <n v="2027"/>
    <n v="45360"/>
    <m/>
  </r>
  <r>
    <s v="F"/>
    <x v="11"/>
    <x v="5"/>
    <x v="8"/>
    <s v="One upper window wont close. Martinez wants all exterior windows done on this building. MOST ARE IN GOOD SHAPE. "/>
    <x v="5"/>
    <n v="0"/>
    <n v="2022"/>
    <s v="Now"/>
    <n v="121970"/>
    <m/>
  </r>
  <r>
    <s v="FF"/>
    <x v="12"/>
    <x v="5"/>
    <x v="4"/>
    <m/>
    <x v="3"/>
    <n v="5"/>
    <n v="2022"/>
    <n v="2027"/>
    <n v="51630"/>
    <m/>
  </r>
  <r>
    <s v="FF"/>
    <x v="12"/>
    <x v="5"/>
    <x v="5"/>
    <m/>
    <x v="4"/>
    <n v="10"/>
    <n v="2022"/>
    <n v="2032"/>
    <n v="350"/>
    <m/>
  </r>
  <r>
    <s v="FF"/>
    <x v="12"/>
    <x v="16"/>
    <x v="7"/>
    <m/>
    <x v="3"/>
    <n v="5"/>
    <n v="2022"/>
    <n v="2027"/>
    <n v="8300"/>
    <m/>
  </r>
  <r>
    <s v="FF"/>
    <x v="12"/>
    <x v="17"/>
    <x v="7"/>
    <m/>
    <x v="3"/>
    <n v="5"/>
    <n v="2022"/>
    <n v="2027"/>
    <n v="10050"/>
    <m/>
  </r>
  <r>
    <s v="FF"/>
    <x v="12"/>
    <x v="18"/>
    <x v="7"/>
    <m/>
    <x v="2"/>
    <n v="2"/>
    <n v="2022"/>
    <n v="2024"/>
    <n v="16140"/>
    <m/>
  </r>
  <r>
    <s v="G"/>
    <x v="13"/>
    <x v="5"/>
    <x v="4"/>
    <m/>
    <x v="3"/>
    <n v="5"/>
    <n v="2022"/>
    <n v="2027"/>
    <n v="67400"/>
    <m/>
  </r>
  <r>
    <s v="G"/>
    <x v="13"/>
    <x v="5"/>
    <x v="5"/>
    <m/>
    <x v="4"/>
    <n v="10"/>
    <n v="2022"/>
    <n v="2032"/>
    <n v="550"/>
    <m/>
  </r>
  <r>
    <s v="G"/>
    <x v="13"/>
    <x v="5"/>
    <x v="11"/>
    <m/>
    <x v="4"/>
    <n v="10"/>
    <n v="2022"/>
    <n v="2032"/>
    <n v="9200"/>
    <m/>
  </r>
  <r>
    <s v="GG"/>
    <x v="14"/>
    <x v="5"/>
    <x v="4"/>
    <m/>
    <x v="3"/>
    <n v="5"/>
    <n v="2022"/>
    <n v="2027"/>
    <n v="25940"/>
    <m/>
  </r>
  <r>
    <s v="GG"/>
    <x v="14"/>
    <x v="5"/>
    <x v="5"/>
    <m/>
    <x v="4"/>
    <n v="10"/>
    <n v="2022"/>
    <n v="2032"/>
    <n v="350"/>
    <m/>
  </r>
  <r>
    <s v="GG"/>
    <x v="14"/>
    <x v="5"/>
    <x v="6"/>
    <s v="Exterior doors are wood doors in HM frames. Need replacement"/>
    <x v="2"/>
    <n v="2"/>
    <n v="2022"/>
    <n v="2024"/>
    <n v="10880"/>
    <s v="yes"/>
  </r>
  <r>
    <s v="GG"/>
    <x v="14"/>
    <x v="19"/>
    <x v="7"/>
    <m/>
    <x v="3"/>
    <n v="5"/>
    <n v="2022"/>
    <n v="2027"/>
    <n v="16140"/>
    <m/>
  </r>
  <r>
    <s v="GG"/>
    <x v="14"/>
    <x v="20"/>
    <x v="7"/>
    <m/>
    <x v="3"/>
    <n v="5"/>
    <n v="2022"/>
    <n v="2027"/>
    <n v="9200"/>
    <m/>
  </r>
  <r>
    <s v="H"/>
    <x v="15"/>
    <x v="5"/>
    <x v="4"/>
    <m/>
    <x v="5"/>
    <n v="0"/>
    <n v="2022"/>
    <s v="Now"/>
    <n v="34210"/>
    <m/>
  </r>
  <r>
    <s v="H"/>
    <x v="15"/>
    <x v="5"/>
    <x v="5"/>
    <m/>
    <x v="4"/>
    <n v="10"/>
    <n v="2022"/>
    <n v="2032"/>
    <n v="350"/>
    <m/>
  </r>
  <r>
    <s v="H"/>
    <x v="15"/>
    <x v="5"/>
    <x v="8"/>
    <m/>
    <x v="3"/>
    <n v="5"/>
    <n v="2022"/>
    <n v="2027"/>
    <n v="75120"/>
    <m/>
  </r>
  <r>
    <s v="H"/>
    <x v="15"/>
    <x v="5"/>
    <x v="9"/>
    <m/>
    <x v="3"/>
    <n v="5"/>
    <n v="2022"/>
    <n v="2027"/>
    <n v="37460"/>
    <m/>
  </r>
  <r>
    <s v="H"/>
    <x v="15"/>
    <x v="5"/>
    <x v="6"/>
    <s v="Wood doors and frames"/>
    <x v="2"/>
    <n v="2"/>
    <n v="2022"/>
    <n v="2024"/>
    <n v="33200"/>
    <m/>
  </r>
  <r>
    <s v="M"/>
    <x v="16"/>
    <x v="5"/>
    <x v="4"/>
    <m/>
    <x v="3"/>
    <n v="5"/>
    <n v="2022"/>
    <n v="2027"/>
    <n v="56420"/>
    <m/>
  </r>
  <r>
    <s v="M"/>
    <x v="16"/>
    <x v="5"/>
    <x v="5"/>
    <m/>
    <x v="4"/>
    <n v="10"/>
    <n v="2022"/>
    <n v="2032"/>
    <n v="350"/>
    <m/>
  </r>
  <r>
    <s v="M"/>
    <x v="16"/>
    <x v="5"/>
    <x v="10"/>
    <m/>
    <x v="3"/>
    <n v="5"/>
    <n v="2022"/>
    <n v="2027"/>
    <n v="24990"/>
    <m/>
  </r>
  <r>
    <s v="M"/>
    <x v="16"/>
    <x v="5"/>
    <x v="6"/>
    <s v="all south doors are wood. Should replace with HM and HM frame."/>
    <x v="2"/>
    <n v="2"/>
    <n v="2022"/>
    <n v="2024"/>
    <n v="50780"/>
    <s v="yes"/>
  </r>
  <r>
    <s v="M"/>
    <x v="16"/>
    <x v="21"/>
    <x v="7"/>
    <m/>
    <x v="3"/>
    <n v="5"/>
    <n v="2022"/>
    <n v="2027"/>
    <n v="27330"/>
    <m/>
  </r>
  <r>
    <s v="M"/>
    <x v="16"/>
    <x v="22"/>
    <x v="7"/>
    <m/>
    <x v="3"/>
    <n v="5"/>
    <n v="2022"/>
    <n v="2027"/>
    <n v="13250"/>
    <m/>
  </r>
  <r>
    <s v="S"/>
    <x v="17"/>
    <x v="5"/>
    <x v="5"/>
    <m/>
    <x v="4"/>
    <n v="10"/>
    <n v="2022"/>
    <n v="2032"/>
    <n v="350"/>
    <m/>
  </r>
  <r>
    <s v="T"/>
    <x v="18"/>
    <x v="5"/>
    <x v="4"/>
    <m/>
    <x v="3"/>
    <n v="5"/>
    <n v="2022"/>
    <n v="2027"/>
    <n v="9290"/>
    <m/>
  </r>
  <r>
    <s v="T"/>
    <x v="18"/>
    <x v="5"/>
    <x v="5"/>
    <m/>
    <x v="4"/>
    <n v="10"/>
    <n v="2022"/>
    <n v="2032"/>
    <n v="550"/>
    <m/>
  </r>
  <r>
    <s v="U"/>
    <x v="19"/>
    <x v="5"/>
    <x v="4"/>
    <m/>
    <x v="3"/>
    <n v="5"/>
    <n v="2022"/>
    <n v="2027"/>
    <n v="9650"/>
    <m/>
  </r>
  <r>
    <s v="U"/>
    <x v="19"/>
    <x v="5"/>
    <x v="5"/>
    <m/>
    <x v="4"/>
    <n v="10"/>
    <n v="2022"/>
    <n v="2032"/>
    <n v="550"/>
    <m/>
  </r>
  <r>
    <s v="SELMAN"/>
    <x v="20"/>
    <x v="5"/>
    <x v="4"/>
    <s v="Painting in areas and around doors"/>
    <x v="3"/>
    <n v="5"/>
    <n v="2022"/>
    <n v="2027"/>
    <n v="31640"/>
    <m/>
  </r>
  <r>
    <s v="SELMAN"/>
    <x v="20"/>
    <x v="5"/>
    <x v="5"/>
    <m/>
    <x v="4"/>
    <n v="10"/>
    <n v="2022"/>
    <n v="2032"/>
    <n v="1870"/>
    <m/>
  </r>
  <r>
    <s v="P"/>
    <x v="21"/>
    <x v="5"/>
    <x v="5"/>
    <m/>
    <x v="4"/>
    <n v="10"/>
    <n v="2022"/>
    <n v="2032"/>
    <n v="35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05FE657-DD60-44F3-B01D-70EB8FB02C31}" name="PivotTable2" cacheId="65"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C7" firstHeaderRow="1" firstDataRow="2" firstDataCol="1" rowPageCount="1" colPageCount="1"/>
  <pivotFields count="11">
    <pivotField showAll="0"/>
    <pivotField axis="axisRow" showAll="0">
      <items count="23">
        <item x="5"/>
        <item x="19"/>
        <item x="4"/>
        <item x="10"/>
        <item x="14"/>
        <item x="16"/>
        <item x="11"/>
        <item x="17"/>
        <item x="18"/>
        <item x="3"/>
        <item x="12"/>
        <item x="8"/>
        <item x="13"/>
        <item x="15"/>
        <item x="9"/>
        <item x="21"/>
        <item x="20"/>
        <item x="2"/>
        <item x="7"/>
        <item x="6"/>
        <item x="1"/>
        <item x="0"/>
        <item t="default"/>
      </items>
    </pivotField>
    <pivotField showAll="0">
      <items count="24">
        <item x="21"/>
        <item x="22"/>
        <item x="11"/>
        <item x="12"/>
        <item x="10"/>
        <item x="17"/>
        <item x="18"/>
        <item x="19"/>
        <item x="20"/>
        <item x="6"/>
        <item x="7"/>
        <item x="8"/>
        <item x="16"/>
        <item x="5"/>
        <item x="3"/>
        <item x="9"/>
        <item x="2"/>
        <item x="4"/>
        <item x="13"/>
        <item x="14"/>
        <item x="15"/>
        <item x="1"/>
        <item x="0"/>
        <item t="default"/>
      </items>
    </pivotField>
    <pivotField axis="axisPage" showAll="0">
      <items count="13">
        <item x="2"/>
        <item x="5"/>
        <item x="3"/>
        <item x="6"/>
        <item x="11"/>
        <item x="4"/>
        <item x="10"/>
        <item x="9"/>
        <item x="7"/>
        <item x="8"/>
        <item x="1"/>
        <item x="0"/>
        <item t="default"/>
      </items>
    </pivotField>
    <pivotField showAll="0"/>
    <pivotField axis="axisCol" showAll="0">
      <items count="7">
        <item x="5"/>
        <item x="2"/>
        <item x="3"/>
        <item x="4"/>
        <item x="1"/>
        <item x="0"/>
        <item t="default"/>
      </items>
    </pivotField>
    <pivotField showAll="0"/>
    <pivotField showAll="0"/>
    <pivotField showAll="0"/>
    <pivotField dataField="1" showAll="0"/>
    <pivotField showAll="0"/>
  </pivotFields>
  <rowFields count="1">
    <field x="1"/>
  </rowFields>
  <rowItems count="3">
    <i>
      <x v="11"/>
    </i>
    <i>
      <x v="13"/>
    </i>
    <i t="grand">
      <x/>
    </i>
  </rowItems>
  <colFields count="1">
    <field x="5"/>
  </colFields>
  <colItems count="2">
    <i>
      <x v="2"/>
    </i>
    <i t="grand">
      <x/>
    </i>
  </colItems>
  <pageFields count="1">
    <pageField fld="3" item="7" hier="-1"/>
  </pageFields>
  <dataFields count="1">
    <dataField name="Sum of Estimated" fld="9" baseField="3" baseItem="0" numFmtId="164"/>
  </dataFields>
  <formats count="1">
    <format dxfId="2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294EE1C-5863-496C-9FE8-C63972450698}" name="PivotTable3" cacheId="5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4:E20" firstHeaderRow="1" firstDataRow="2" firstDataCol="1" rowPageCount="2" colPageCount="1"/>
  <pivotFields count="11">
    <pivotField showAll="0"/>
    <pivotField showAll="0"/>
    <pivotField axis="axisRow" showAll="0">
      <items count="98">
        <item x="36"/>
        <item m="1" x="96"/>
        <item x="83"/>
        <item x="75"/>
        <item x="2"/>
        <item x="23"/>
        <item x="76"/>
        <item x="77"/>
        <item x="78"/>
        <item x="37"/>
        <item x="41"/>
        <item x="42"/>
        <item x="26"/>
        <item x="27"/>
        <item x="28"/>
        <item x="29"/>
        <item x="30"/>
        <item x="31"/>
        <item x="32"/>
        <item x="34"/>
        <item x="38"/>
        <item x="39"/>
        <item x="11"/>
        <item x="12"/>
        <item x="13"/>
        <item x="14"/>
        <item x="60"/>
        <item x="48"/>
        <item x="49"/>
        <item x="50"/>
        <item x="51"/>
        <item x="52"/>
        <item x="61"/>
        <item x="68"/>
        <item x="69"/>
        <item x="54"/>
        <item x="55"/>
        <item x="56"/>
        <item x="57"/>
        <item x="85"/>
        <item x="86"/>
        <item x="87"/>
        <item x="88"/>
        <item x="89"/>
        <item x="90"/>
        <item x="5"/>
        <item x="6"/>
        <item x="7"/>
        <item x="59"/>
        <item x="67"/>
        <item x="74"/>
        <item x="18"/>
        <item x="40"/>
        <item x="10"/>
        <item x="33"/>
        <item x="65"/>
        <item x="3"/>
        <item x="63"/>
        <item x="16"/>
        <item x="84"/>
        <item x="93"/>
        <item x="72"/>
        <item x="73"/>
        <item x="15"/>
        <item x="80"/>
        <item x="53"/>
        <item x="62"/>
        <item x="8"/>
        <item x="91"/>
        <item x="19"/>
        <item x="20"/>
        <item x="43"/>
        <item x="25"/>
        <item m="1" x="95"/>
        <item x="64"/>
        <item x="4"/>
        <item x="58"/>
        <item x="45"/>
        <item x="46"/>
        <item x="47"/>
        <item x="94"/>
        <item x="92"/>
        <item x="82"/>
        <item x="79"/>
        <item x="66"/>
        <item x="22"/>
        <item x="81"/>
        <item x="44"/>
        <item x="71"/>
        <item x="70"/>
        <item x="24"/>
        <item x="9"/>
        <item x="21"/>
        <item x="1"/>
        <item x="0"/>
        <item x="35"/>
        <item x="17"/>
        <item t="default"/>
      </items>
    </pivotField>
    <pivotField axis="axisPage" multipleItemSelectionAllowed="1" showAll="0">
      <items count="17">
        <item h="1" x="12"/>
        <item h="1" x="11"/>
        <item h="1" x="4"/>
        <item h="1" x="10"/>
        <item h="1" x="7"/>
        <item x="6"/>
        <item h="1" x="2"/>
        <item h="1" x="5"/>
        <item h="1" x="15"/>
        <item h="1" x="14"/>
        <item h="1" x="8"/>
        <item h="1" x="13"/>
        <item h="1" x="9"/>
        <item h="1" x="3"/>
        <item h="1" x="1"/>
        <item h="1" x="0"/>
        <item t="default"/>
      </items>
    </pivotField>
    <pivotField showAll="0"/>
    <pivotField axis="axisCol" showAll="0">
      <items count="7">
        <item x="3"/>
        <item x="4"/>
        <item x="2"/>
        <item x="5"/>
        <item x="1"/>
        <item x="0"/>
        <item t="default"/>
      </items>
    </pivotField>
    <pivotField showAll="0"/>
    <pivotField showAll="0"/>
    <pivotField showAll="0"/>
    <pivotField dataField="1" showAll="0"/>
    <pivotField axis="axisPage" multipleItemSelectionAllowed="1" showAll="0">
      <items count="6">
        <item h="1" x="2"/>
        <item h="1" x="0"/>
        <item m="1" x="4"/>
        <item x="1"/>
        <item h="1" x="3"/>
        <item t="default"/>
      </items>
    </pivotField>
  </pivotFields>
  <rowFields count="1">
    <field x="2"/>
  </rowFields>
  <rowItems count="15">
    <i>
      <x v="11"/>
    </i>
    <i>
      <x v="14"/>
    </i>
    <i>
      <x v="22"/>
    </i>
    <i>
      <x v="23"/>
    </i>
    <i>
      <x v="24"/>
    </i>
    <i>
      <x v="25"/>
    </i>
    <i>
      <x v="26"/>
    </i>
    <i>
      <x v="45"/>
    </i>
    <i>
      <x v="46"/>
    </i>
    <i>
      <x v="47"/>
    </i>
    <i>
      <x v="67"/>
    </i>
    <i>
      <x v="85"/>
    </i>
    <i>
      <x v="91"/>
    </i>
    <i>
      <x v="92"/>
    </i>
    <i t="grand">
      <x/>
    </i>
  </rowItems>
  <colFields count="1">
    <field x="5"/>
  </colFields>
  <colItems count="4">
    <i>
      <x v="1"/>
    </i>
    <i>
      <x v="2"/>
    </i>
    <i>
      <x v="5"/>
    </i>
    <i t="grand">
      <x/>
    </i>
  </colItems>
  <pageFields count="2">
    <pageField fld="3" hier="-1"/>
    <pageField fld="10" hier="-1"/>
  </pageFields>
  <dataFields count="1">
    <dataField name="Sum of Estimated" fld="9" baseField="3" baseItem="0" numFmtId="164"/>
  </dataFields>
  <formats count="1">
    <format dxfId="3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81F2A84-5F13-48DB-90BE-BFF1655EF287}" name="PivotTable1" cacheId="4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16" firstHeaderRow="1" firstDataRow="1" firstDataCol="1"/>
  <pivotFields count="10">
    <pivotField showAll="0"/>
    <pivotField showAll="0"/>
    <pivotField showAll="0"/>
    <pivotField axis="axisRow" showAll="0">
      <items count="13">
        <item x="2"/>
        <item x="5"/>
        <item x="3"/>
        <item x="6"/>
        <item x="11"/>
        <item x="4"/>
        <item x="10"/>
        <item x="9"/>
        <item x="7"/>
        <item x="8"/>
        <item x="1"/>
        <item x="0"/>
        <item t="default"/>
      </items>
    </pivotField>
    <pivotField showAll="0"/>
    <pivotField showAll="0"/>
    <pivotField showAll="0"/>
    <pivotField showAll="0"/>
    <pivotField showAll="0"/>
    <pivotField dataField="1" showAll="0"/>
  </pivotFields>
  <rowFields count="1">
    <field x="3"/>
  </rowFields>
  <rowItems count="13">
    <i>
      <x/>
    </i>
    <i>
      <x v="1"/>
    </i>
    <i>
      <x v="2"/>
    </i>
    <i>
      <x v="3"/>
    </i>
    <i>
      <x v="4"/>
    </i>
    <i>
      <x v="5"/>
    </i>
    <i>
      <x v="6"/>
    </i>
    <i>
      <x v="7"/>
    </i>
    <i>
      <x v="8"/>
    </i>
    <i>
      <x v="9"/>
    </i>
    <i>
      <x v="10"/>
    </i>
    <i>
      <x v="11"/>
    </i>
    <i t="grand">
      <x/>
    </i>
  </rowItems>
  <colItems count="1">
    <i/>
  </colItems>
  <dataFields count="1">
    <dataField name="Sum of Estimated" fld="9" baseField="3" baseItem="0"/>
  </dataFields>
  <formats count="2">
    <format dxfId="28">
      <pivotArea collapsedLevelsAreSubtotals="1" fieldPosition="0">
        <references count="1">
          <reference field="3" count="0"/>
        </references>
      </pivotArea>
    </format>
    <format dxfId="27">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846A925-0C3C-4E73-A213-4911BAE209E9}" name="PivotTable2" cacheId="4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20" firstHeaderRow="1" firstDataRow="1" firstDataCol="1"/>
  <pivotFields count="10">
    <pivotField showAll="0"/>
    <pivotField showAll="0"/>
    <pivotField showAll="0"/>
    <pivotField axis="axisRow" showAll="0">
      <items count="17">
        <item x="12"/>
        <item x="11"/>
        <item x="4"/>
        <item x="10"/>
        <item x="7"/>
        <item x="6"/>
        <item x="2"/>
        <item x="5"/>
        <item x="15"/>
        <item x="14"/>
        <item x="8"/>
        <item x="13"/>
        <item x="9"/>
        <item x="3"/>
        <item x="1"/>
        <item x="0"/>
        <item t="default"/>
      </items>
    </pivotField>
    <pivotField showAll="0"/>
    <pivotField showAll="0"/>
    <pivotField showAll="0"/>
    <pivotField showAll="0"/>
    <pivotField showAll="0"/>
    <pivotField dataField="1" showAll="0"/>
  </pivotFields>
  <rowFields count="1">
    <field x="3"/>
  </rowFields>
  <rowItems count="17">
    <i>
      <x/>
    </i>
    <i>
      <x v="1"/>
    </i>
    <i>
      <x v="2"/>
    </i>
    <i>
      <x v="3"/>
    </i>
    <i>
      <x v="4"/>
    </i>
    <i>
      <x v="5"/>
    </i>
    <i>
      <x v="6"/>
    </i>
    <i>
      <x v="7"/>
    </i>
    <i>
      <x v="8"/>
    </i>
    <i>
      <x v="9"/>
    </i>
    <i>
      <x v="10"/>
    </i>
    <i>
      <x v="11"/>
    </i>
    <i>
      <x v="12"/>
    </i>
    <i>
      <x v="13"/>
    </i>
    <i>
      <x v="14"/>
    </i>
    <i>
      <x v="15"/>
    </i>
    <i t="grand">
      <x/>
    </i>
  </rowItems>
  <colItems count="1">
    <i/>
  </colItems>
  <dataFields count="1">
    <dataField name="Sum of Estimated" fld="9" baseField="3" baseItem="0"/>
  </dataFields>
  <formats count="2">
    <format dxfId="26">
      <pivotArea collapsedLevelsAreSubtotals="1" fieldPosition="0">
        <references count="1">
          <reference field="3" count="0"/>
        </references>
      </pivotArea>
    </format>
    <format dxfId="25">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54512F91-5A0E-414A-869C-759AF963B46F}" name="PivotTable1" cacheId="3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6" firstHeaderRow="1" firstDataRow="1" firstDataCol="1" rowPageCount="1" colPageCount="1"/>
  <pivotFields count="11">
    <pivotField showAll="0"/>
    <pivotField showAll="0"/>
    <pivotField showAll="0"/>
    <pivotField showAll="0"/>
    <pivotField showAll="0"/>
    <pivotField axis="axisRow" showAll="0">
      <items count="6">
        <item x="2"/>
        <item x="4"/>
        <item x="3"/>
        <item x="1"/>
        <item x="0"/>
        <item t="default"/>
      </items>
    </pivotField>
    <pivotField showAll="0"/>
    <pivotField showAll="0"/>
    <pivotField showAll="0"/>
    <pivotField dataField="1" showAll="0"/>
    <pivotField axis="axisPage" showAll="0">
      <items count="4">
        <item x="2"/>
        <item x="1"/>
        <item x="0"/>
        <item t="default"/>
      </items>
    </pivotField>
  </pivotFields>
  <rowFields count="1">
    <field x="5"/>
  </rowFields>
  <rowItems count="3">
    <i>
      <x/>
    </i>
    <i>
      <x v="2"/>
    </i>
    <i t="grand">
      <x/>
    </i>
  </rowItems>
  <colItems count="1">
    <i/>
  </colItems>
  <pageFields count="1">
    <pageField fld="10" item="1" hier="-1"/>
  </pageFields>
  <dataFields count="1">
    <dataField name="Sum of Estimated" fld="9" baseField="5" baseItem="0" numFmtId="164"/>
  </dataFields>
  <formats count="1">
    <format dxfId="24">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12.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DB0C2-57C7-4D52-B13D-7455D638D984}">
  <dimension ref="B2:J62"/>
  <sheetViews>
    <sheetView topLeftCell="A16" zoomScaleNormal="100" workbookViewId="0">
      <selection activeCell="E31" sqref="E31"/>
    </sheetView>
  </sheetViews>
  <sheetFormatPr defaultRowHeight="14.4" x14ac:dyDescent="0.3"/>
  <cols>
    <col min="1" max="1" width="4.33203125" customWidth="1"/>
    <col min="2" max="2" width="43.21875" bestFit="1" customWidth="1"/>
    <col min="3" max="3" width="4.77734375" customWidth="1"/>
    <col min="4" max="4" width="20.6640625" customWidth="1"/>
    <col min="5" max="5" width="21.5546875" customWidth="1"/>
    <col min="6" max="6" width="89" customWidth="1"/>
    <col min="7" max="7" width="4.88671875" customWidth="1"/>
    <col min="8" max="8" width="43.21875" bestFit="1" customWidth="1"/>
    <col min="9" max="9" width="13.6640625" bestFit="1" customWidth="1"/>
    <col min="10" max="10" width="119.77734375" customWidth="1"/>
  </cols>
  <sheetData>
    <row r="2" spans="2:10" x14ac:dyDescent="0.3">
      <c r="D2" s="33" t="s">
        <v>99</v>
      </c>
      <c r="E2" s="33" t="s">
        <v>88</v>
      </c>
      <c r="F2" s="33" t="s">
        <v>333</v>
      </c>
      <c r="I2" s="33" t="s">
        <v>95</v>
      </c>
      <c r="J2" s="33" t="s">
        <v>333</v>
      </c>
    </row>
    <row r="3" spans="2:10" x14ac:dyDescent="0.3">
      <c r="D3" s="33"/>
      <c r="E3" s="33"/>
      <c r="F3" s="33"/>
      <c r="H3" s="33"/>
      <c r="I3" s="33"/>
      <c r="J3" s="33"/>
    </row>
    <row r="4" spans="2:10" x14ac:dyDescent="0.3">
      <c r="B4" s="81" t="s">
        <v>362</v>
      </c>
      <c r="D4" s="33"/>
      <c r="E4" s="33"/>
      <c r="F4" s="33"/>
      <c r="H4" s="33"/>
      <c r="I4" s="33"/>
      <c r="J4" s="33"/>
    </row>
    <row r="5" spans="2:10" x14ac:dyDescent="0.3">
      <c r="B5" t="s">
        <v>89</v>
      </c>
      <c r="D5" s="33"/>
      <c r="E5" s="29">
        <v>2400000</v>
      </c>
      <c r="F5" s="33"/>
      <c r="H5" s="33"/>
      <c r="I5" s="33"/>
      <c r="J5" s="33"/>
    </row>
    <row r="6" spans="2:10" x14ac:dyDescent="0.3">
      <c r="B6" t="s">
        <v>90</v>
      </c>
      <c r="D6" s="33"/>
      <c r="E6" s="29">
        <v>1600000</v>
      </c>
      <c r="F6" s="33"/>
      <c r="H6" s="33"/>
      <c r="I6" s="33"/>
      <c r="J6" s="33"/>
    </row>
    <row r="7" spans="2:10" x14ac:dyDescent="0.3">
      <c r="B7" t="s">
        <v>91</v>
      </c>
      <c r="D7" s="33"/>
      <c r="E7" s="29">
        <f>7600000+150000</f>
        <v>7750000</v>
      </c>
      <c r="F7" s="31" t="s">
        <v>376</v>
      </c>
      <c r="H7" s="33"/>
      <c r="I7" s="33"/>
      <c r="J7" s="33"/>
    </row>
    <row r="8" spans="2:10" x14ac:dyDescent="0.3">
      <c r="B8" s="82" t="s">
        <v>101</v>
      </c>
      <c r="C8" s="82"/>
      <c r="D8" s="84">
        <f>'Replace Kinder.TK'!B20</f>
        <v>13416657.696</v>
      </c>
      <c r="E8" s="83"/>
      <c r="F8" s="83"/>
      <c r="H8" s="33"/>
      <c r="I8" s="33"/>
      <c r="J8" s="33"/>
    </row>
    <row r="9" spans="2:10" x14ac:dyDescent="0.3">
      <c r="B9" s="80" t="s">
        <v>363</v>
      </c>
      <c r="D9" s="86">
        <f>SUM(D5:D8)</f>
        <v>13416657.696</v>
      </c>
      <c r="E9" s="86">
        <f>SUM(E5:E8)</f>
        <v>11750000</v>
      </c>
      <c r="F9" s="33"/>
      <c r="H9" s="33"/>
      <c r="I9" s="33"/>
      <c r="J9" s="33"/>
    </row>
    <row r="10" spans="2:10" x14ac:dyDescent="0.3">
      <c r="D10" s="33"/>
      <c r="E10" s="33"/>
      <c r="F10" s="33"/>
      <c r="H10" s="33"/>
      <c r="I10" s="33"/>
      <c r="J10" s="33"/>
    </row>
    <row r="11" spans="2:10" x14ac:dyDescent="0.3">
      <c r="B11" s="81" t="s">
        <v>364</v>
      </c>
      <c r="D11" s="33"/>
      <c r="E11" s="33"/>
      <c r="F11" s="33"/>
      <c r="H11" s="33"/>
      <c r="I11" s="33"/>
      <c r="J11" s="33"/>
    </row>
    <row r="12" spans="2:10" ht="43.2" x14ac:dyDescent="0.3">
      <c r="B12" t="s">
        <v>96</v>
      </c>
      <c r="D12" s="29">
        <f>'Itemized List update '!U4</f>
        <v>1158240</v>
      </c>
      <c r="E12" s="29">
        <v>275000</v>
      </c>
      <c r="F12" s="31" t="s">
        <v>374</v>
      </c>
      <c r="H12" s="33"/>
      <c r="I12" s="33"/>
      <c r="J12" s="33"/>
    </row>
    <row r="13" spans="2:10" ht="120.6" x14ac:dyDescent="0.3">
      <c r="B13" t="s">
        <v>92</v>
      </c>
      <c r="D13" s="29">
        <f>'R&amp;R Renovations update'!F14</f>
        <v>1338260</v>
      </c>
      <c r="E13" s="29">
        <v>1700000</v>
      </c>
      <c r="F13" s="31" t="s">
        <v>380</v>
      </c>
      <c r="H13" s="33"/>
      <c r="I13" s="33"/>
      <c r="J13" s="33"/>
    </row>
    <row r="14" spans="2:10" ht="28.8" x14ac:dyDescent="0.3">
      <c r="B14" t="s">
        <v>365</v>
      </c>
      <c r="D14" s="29">
        <f>'Itemized List update '!U26</f>
        <v>769240</v>
      </c>
      <c r="E14" s="33"/>
      <c r="F14" s="85" t="s">
        <v>375</v>
      </c>
      <c r="H14" s="33"/>
      <c r="I14" s="33"/>
      <c r="J14" s="33"/>
    </row>
    <row r="15" spans="2:10" x14ac:dyDescent="0.3">
      <c r="B15" t="s">
        <v>378</v>
      </c>
      <c r="D15" s="29">
        <f>SUM('R&amp;R Renovations update'!F13,'R&amp;R Renovations update'!F15:F21)</f>
        <v>2247490</v>
      </c>
      <c r="E15" s="33"/>
      <c r="F15" s="31" t="s">
        <v>381</v>
      </c>
      <c r="H15" s="33"/>
      <c r="I15" s="33"/>
      <c r="J15" s="33"/>
    </row>
    <row r="16" spans="2:10" x14ac:dyDescent="0.3">
      <c r="B16" t="s">
        <v>377</v>
      </c>
      <c r="D16" s="29">
        <f>SUM('R&amp;R Renovations update'!F24:F30)</f>
        <v>1937730</v>
      </c>
      <c r="E16" s="33"/>
      <c r="F16" s="31" t="s">
        <v>382</v>
      </c>
      <c r="H16" s="33"/>
      <c r="I16" s="33"/>
      <c r="J16" s="33"/>
    </row>
    <row r="17" spans="2:10" x14ac:dyDescent="0.3">
      <c r="B17" s="73" t="s">
        <v>102</v>
      </c>
      <c r="D17" s="29"/>
      <c r="E17" s="33"/>
      <c r="F17" s="31"/>
      <c r="H17" s="33"/>
      <c r="I17" s="33"/>
      <c r="J17" s="33"/>
    </row>
    <row r="18" spans="2:10" x14ac:dyDescent="0.3">
      <c r="B18" s="89" t="s">
        <v>379</v>
      </c>
      <c r="C18" s="82"/>
      <c r="D18" s="83"/>
      <c r="E18" s="83"/>
      <c r="F18" s="83"/>
      <c r="H18" s="33"/>
      <c r="I18" s="33"/>
      <c r="J18" s="33"/>
    </row>
    <row r="19" spans="2:10" x14ac:dyDescent="0.3">
      <c r="B19" s="80" t="s">
        <v>366</v>
      </c>
      <c r="D19" s="88">
        <f>SUM(D12:D18)</f>
        <v>7450960</v>
      </c>
      <c r="E19" s="88">
        <f>SUM(E12:E18)</f>
        <v>1975000</v>
      </c>
      <c r="F19" s="33"/>
      <c r="H19" s="33"/>
      <c r="I19" s="33"/>
      <c r="J19" s="33"/>
    </row>
    <row r="20" spans="2:10" x14ac:dyDescent="0.3">
      <c r="D20" s="33"/>
      <c r="E20" s="33"/>
      <c r="F20" s="33"/>
      <c r="H20" s="33"/>
      <c r="I20" s="33"/>
      <c r="J20" s="33"/>
    </row>
    <row r="21" spans="2:10" x14ac:dyDescent="0.3">
      <c r="B21" s="81" t="s">
        <v>367</v>
      </c>
      <c r="D21" s="33"/>
      <c r="E21" s="33"/>
      <c r="F21" s="33"/>
      <c r="H21" s="33"/>
      <c r="I21" s="33"/>
      <c r="J21" s="33"/>
    </row>
    <row r="22" spans="2:10" x14ac:dyDescent="0.3">
      <c r="B22" t="s">
        <v>356</v>
      </c>
      <c r="D22" s="29">
        <f>SUM('R&amp;R Renovations update'!F4:F6,'R&amp;R Renovations update'!F8:F9)</f>
        <v>3120000</v>
      </c>
      <c r="E22" s="33"/>
      <c r="F22" s="31" t="s">
        <v>373</v>
      </c>
      <c r="H22" s="33"/>
      <c r="I22" s="33"/>
      <c r="J22" s="33"/>
    </row>
    <row r="23" spans="2:10" x14ac:dyDescent="0.3">
      <c r="B23" t="s">
        <v>100</v>
      </c>
      <c r="D23" s="29">
        <f>'Creek Stabilization'!G14</f>
        <v>3067200</v>
      </c>
      <c r="E23" s="33"/>
      <c r="F23" s="33"/>
      <c r="H23" s="33"/>
      <c r="I23" s="33"/>
      <c r="J23" s="33"/>
    </row>
    <row r="24" spans="2:10" ht="28.8" x14ac:dyDescent="0.3">
      <c r="B24" t="s">
        <v>93</v>
      </c>
      <c r="D24" s="29">
        <f>'R&amp;R Renovations update'!F34</f>
        <v>2200000</v>
      </c>
      <c r="E24" s="29">
        <v>120000</v>
      </c>
      <c r="F24" s="31" t="s">
        <v>97</v>
      </c>
      <c r="H24" s="33"/>
      <c r="I24" s="33"/>
      <c r="J24" s="33"/>
    </row>
    <row r="25" spans="2:10" x14ac:dyDescent="0.3">
      <c r="B25" t="s">
        <v>94</v>
      </c>
      <c r="D25" s="29">
        <f>'R&amp;R Renovations update'!F7</f>
        <v>350000</v>
      </c>
      <c r="E25" s="29">
        <v>200000</v>
      </c>
      <c r="F25" s="31" t="s">
        <v>98</v>
      </c>
      <c r="H25" s="33"/>
      <c r="I25" s="33"/>
      <c r="J25" s="33"/>
    </row>
    <row r="26" spans="2:10" x14ac:dyDescent="0.3">
      <c r="B26" s="89" t="s">
        <v>372</v>
      </c>
      <c r="C26" s="82"/>
      <c r="D26" s="84"/>
      <c r="E26" s="84"/>
      <c r="F26" s="90"/>
      <c r="H26" s="33"/>
      <c r="I26" s="33"/>
      <c r="J26" s="33"/>
    </row>
    <row r="27" spans="2:10" x14ac:dyDescent="0.3">
      <c r="B27" s="80" t="s">
        <v>368</v>
      </c>
      <c r="D27" s="88">
        <f>SUM(D22:D26)</f>
        <v>8737200</v>
      </c>
      <c r="E27" s="88">
        <f>SUM(E22:E26)</f>
        <v>320000</v>
      </c>
      <c r="F27" s="33"/>
      <c r="H27" s="33"/>
      <c r="I27" s="33"/>
      <c r="J27" s="33"/>
    </row>
    <row r="28" spans="2:10" x14ac:dyDescent="0.3">
      <c r="D28" s="33"/>
      <c r="E28" s="33"/>
      <c r="F28" s="33"/>
      <c r="H28" s="33"/>
      <c r="I28" s="33"/>
      <c r="J28" s="33"/>
    </row>
    <row r="29" spans="2:10" x14ac:dyDescent="0.3">
      <c r="B29" s="81" t="s">
        <v>384</v>
      </c>
      <c r="D29" s="33"/>
      <c r="E29" s="33"/>
      <c r="F29" s="33"/>
      <c r="H29" s="33"/>
      <c r="I29" s="33"/>
      <c r="J29" s="33"/>
    </row>
    <row r="30" spans="2:10" ht="75" customHeight="1" x14ac:dyDescent="0.3">
      <c r="B30" t="s">
        <v>370</v>
      </c>
      <c r="D30" s="29">
        <f>SUM('Itemized List update '!U85:U86)</f>
        <v>1900000</v>
      </c>
      <c r="E30" s="29">
        <v>600000</v>
      </c>
      <c r="F30" s="31" t="s">
        <v>371</v>
      </c>
      <c r="H30" s="33"/>
      <c r="I30" s="33"/>
      <c r="J30" s="33"/>
    </row>
    <row r="31" spans="2:10" ht="28.8" x14ac:dyDescent="0.3">
      <c r="B31" s="82" t="s">
        <v>84</v>
      </c>
      <c r="C31" s="82"/>
      <c r="D31" s="84">
        <f>'R&amp;R Renovations update'!F23</f>
        <v>760000</v>
      </c>
      <c r="E31" s="84">
        <v>300000</v>
      </c>
      <c r="F31" s="90" t="s">
        <v>386</v>
      </c>
      <c r="H31" s="33"/>
      <c r="I31" s="33"/>
      <c r="J31" s="33"/>
    </row>
    <row r="32" spans="2:10" x14ac:dyDescent="0.3">
      <c r="B32" s="80" t="s">
        <v>385</v>
      </c>
      <c r="D32" s="91">
        <f>SUM(D30:D31)</f>
        <v>2660000</v>
      </c>
      <c r="E32" s="91">
        <f>SUM(E30:E31)</f>
        <v>900000</v>
      </c>
      <c r="F32" s="31"/>
      <c r="H32" s="33"/>
      <c r="I32" s="33"/>
      <c r="J32" s="33"/>
    </row>
    <row r="33" spans="2:10" x14ac:dyDescent="0.3">
      <c r="D33" s="29"/>
      <c r="E33" s="29"/>
      <c r="F33" s="31"/>
      <c r="H33" s="33"/>
      <c r="I33" s="33"/>
      <c r="J33" s="33"/>
    </row>
    <row r="34" spans="2:10" x14ac:dyDescent="0.3">
      <c r="B34" s="81" t="s">
        <v>369</v>
      </c>
      <c r="D34" s="29"/>
      <c r="E34" s="29"/>
      <c r="F34" s="31"/>
      <c r="H34" s="33"/>
      <c r="I34" s="33"/>
      <c r="J34" s="33"/>
    </row>
    <row r="35" spans="2:10" x14ac:dyDescent="0.3">
      <c r="B35" t="s">
        <v>357</v>
      </c>
      <c r="D35" s="29">
        <f>'R&amp;R Renovations update'!F37</f>
        <v>1501172</v>
      </c>
      <c r="E35" s="33"/>
      <c r="F35" s="33"/>
      <c r="H35" s="33"/>
      <c r="I35" s="33"/>
      <c r="J35" s="33"/>
    </row>
    <row r="36" spans="2:10" x14ac:dyDescent="0.3">
      <c r="B36" t="s">
        <v>358</v>
      </c>
      <c r="D36" s="29">
        <f>'R&amp;R Renovations update'!F38</f>
        <v>4803750.4000000004</v>
      </c>
      <c r="E36" s="33"/>
      <c r="F36" s="33"/>
      <c r="H36" s="33"/>
      <c r="I36" s="33"/>
      <c r="J36" s="33"/>
    </row>
    <row r="37" spans="2:10" x14ac:dyDescent="0.3">
      <c r="B37" s="82" t="s">
        <v>359</v>
      </c>
      <c r="C37" s="82"/>
      <c r="D37" s="84">
        <f>'R&amp;R Renovations update'!F44</f>
        <v>3410662.784</v>
      </c>
      <c r="E37" s="84"/>
      <c r="F37" s="82"/>
      <c r="I37" s="29"/>
    </row>
    <row r="38" spans="2:10" x14ac:dyDescent="0.3">
      <c r="B38" s="80" t="s">
        <v>383</v>
      </c>
      <c r="D38" s="92">
        <f>SUM(D35:D37)</f>
        <v>9715585.1840000004</v>
      </c>
      <c r="E38" s="29"/>
      <c r="I38" s="29"/>
    </row>
    <row r="39" spans="2:10" x14ac:dyDescent="0.3">
      <c r="E39" s="29"/>
      <c r="I39" s="29"/>
    </row>
    <row r="40" spans="2:10" ht="15" thickBot="1" x14ac:dyDescent="0.35">
      <c r="E40" s="29"/>
      <c r="G40" s="80"/>
      <c r="I40" s="29"/>
    </row>
    <row r="41" spans="2:10" ht="15" thickBot="1" x14ac:dyDescent="0.35">
      <c r="B41" s="93" t="s">
        <v>342</v>
      </c>
      <c r="C41" s="94"/>
      <c r="D41" s="95">
        <f>D38+D32+D27+D19+D9</f>
        <v>41980402.880000003</v>
      </c>
      <c r="E41" s="96">
        <f>E38+E32+E27+E19+E9</f>
        <v>14945000</v>
      </c>
      <c r="I41" s="29"/>
    </row>
    <row r="42" spans="2:10" x14ac:dyDescent="0.3">
      <c r="E42" s="29"/>
      <c r="I42" s="29"/>
    </row>
    <row r="43" spans="2:10" x14ac:dyDescent="0.3">
      <c r="E43" s="29"/>
      <c r="F43" s="79"/>
      <c r="I43" s="29"/>
      <c r="J43" s="31"/>
    </row>
    <row r="44" spans="2:10" x14ac:dyDescent="0.3">
      <c r="E44" s="29"/>
      <c r="I44" s="29"/>
      <c r="J44" s="31"/>
    </row>
    <row r="45" spans="2:10" x14ac:dyDescent="0.3">
      <c r="E45" s="78"/>
      <c r="I45" s="29"/>
      <c r="J45" s="31"/>
    </row>
    <row r="46" spans="2:10" x14ac:dyDescent="0.3">
      <c r="E46" s="78"/>
      <c r="G46" s="80"/>
      <c r="I46" s="29"/>
    </row>
    <row r="47" spans="2:10" x14ac:dyDescent="0.3">
      <c r="E47" s="32"/>
      <c r="I47" s="29"/>
      <c r="J47" s="31"/>
    </row>
    <row r="48" spans="2:10" x14ac:dyDescent="0.3">
      <c r="I48" s="29"/>
      <c r="J48" s="30"/>
    </row>
    <row r="49" spans="5:10" x14ac:dyDescent="0.3">
      <c r="I49" s="29"/>
      <c r="J49" s="30"/>
    </row>
    <row r="50" spans="5:10" x14ac:dyDescent="0.3">
      <c r="E50" s="78"/>
      <c r="I50" s="87"/>
      <c r="J50" s="31"/>
    </row>
    <row r="51" spans="5:10" x14ac:dyDescent="0.3">
      <c r="E51" s="78"/>
      <c r="I51" s="87"/>
      <c r="J51" s="31"/>
    </row>
    <row r="52" spans="5:10" x14ac:dyDescent="0.3">
      <c r="E52" s="78"/>
      <c r="G52" s="80"/>
      <c r="I52" s="87"/>
    </row>
    <row r="53" spans="5:10" x14ac:dyDescent="0.3">
      <c r="I53" s="29"/>
    </row>
    <row r="54" spans="5:10" x14ac:dyDescent="0.3">
      <c r="I54" s="29"/>
      <c r="J54" s="31"/>
    </row>
    <row r="55" spans="5:10" x14ac:dyDescent="0.3">
      <c r="E55" s="29"/>
      <c r="I55" s="29"/>
    </row>
    <row r="56" spans="5:10" x14ac:dyDescent="0.3">
      <c r="I56" s="29"/>
    </row>
    <row r="57" spans="5:10" x14ac:dyDescent="0.3">
      <c r="I57" s="29"/>
    </row>
    <row r="58" spans="5:10" x14ac:dyDescent="0.3">
      <c r="I58" s="29"/>
    </row>
    <row r="59" spans="5:10" x14ac:dyDescent="0.3">
      <c r="I59" s="29"/>
    </row>
    <row r="60" spans="5:10" x14ac:dyDescent="0.3">
      <c r="I60" s="29"/>
    </row>
    <row r="61" spans="5:10" x14ac:dyDescent="0.3">
      <c r="I61" s="29"/>
    </row>
    <row r="62" spans="5:10" x14ac:dyDescent="0.3">
      <c r="I62" s="29"/>
    </row>
  </sheetData>
  <pageMargins left="0.7" right="0.7" top="0.75" bottom="0.75" header="0.3" footer="0.3"/>
  <pageSetup scale="49" orientation="portrait" r:id="rId1"/>
  <colBreaks count="1" manualBreakCount="1">
    <brk id="6" max="4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CDE8D-3EAC-40D3-A11E-CF0D3EFA303E}">
  <dimension ref="A1:G8"/>
  <sheetViews>
    <sheetView workbookViewId="0">
      <selection activeCell="G7" sqref="G7"/>
    </sheetView>
  </sheetViews>
  <sheetFormatPr defaultColWidth="8.77734375" defaultRowHeight="13.2" x14ac:dyDescent="0.25"/>
  <cols>
    <col min="1" max="5" width="8.77734375" style="13"/>
    <col min="6" max="6" width="14.77734375" style="13" bestFit="1" customWidth="1"/>
    <col min="7" max="16384" width="8.77734375" style="13"/>
  </cols>
  <sheetData>
    <row r="1" spans="1:7" x14ac:dyDescent="0.25">
      <c r="A1" s="13" t="s">
        <v>84</v>
      </c>
    </row>
    <row r="4" spans="1:7" x14ac:dyDescent="0.25">
      <c r="A4" s="13" t="s">
        <v>81</v>
      </c>
      <c r="F4" s="14">
        <v>300000</v>
      </c>
      <c r="G4" s="13" t="s">
        <v>480</v>
      </c>
    </row>
    <row r="5" spans="1:7" x14ac:dyDescent="0.25">
      <c r="A5" s="13" t="s">
        <v>82</v>
      </c>
      <c r="F5" s="14">
        <v>450000</v>
      </c>
    </row>
    <row r="6" spans="1:7" x14ac:dyDescent="0.25">
      <c r="A6" s="13" t="s">
        <v>388</v>
      </c>
      <c r="F6" s="14">
        <v>80000</v>
      </c>
      <c r="G6" s="13" t="s">
        <v>480</v>
      </c>
    </row>
    <row r="7" spans="1:7" x14ac:dyDescent="0.25">
      <c r="A7" s="13" t="s">
        <v>83</v>
      </c>
      <c r="F7" s="15">
        <v>70000</v>
      </c>
      <c r="G7" s="13" t="s">
        <v>480</v>
      </c>
    </row>
    <row r="8" spans="1:7" x14ac:dyDescent="0.25">
      <c r="E8" s="21" t="s">
        <v>37</v>
      </c>
      <c r="F8" s="16">
        <f>SUM(F4:F7)</f>
        <v>900000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D1721-0D44-4B26-931B-509EE500ED55}">
  <dimension ref="A3:E20"/>
  <sheetViews>
    <sheetView workbookViewId="0">
      <selection activeCell="G7" sqref="G7"/>
    </sheetView>
  </sheetViews>
  <sheetFormatPr defaultRowHeight="14.4" x14ac:dyDescent="0.3"/>
  <cols>
    <col min="1" max="1" width="31.88671875" bestFit="1" customWidth="1"/>
    <col min="2" max="2" width="15.88671875" bestFit="1" customWidth="1"/>
    <col min="4" max="4" width="31.88671875" bestFit="1" customWidth="1"/>
    <col min="5" max="5" width="12.109375" bestFit="1" customWidth="1"/>
  </cols>
  <sheetData>
    <row r="3" spans="1:5" x14ac:dyDescent="0.3">
      <c r="A3" s="74" t="s">
        <v>340</v>
      </c>
      <c r="B3" t="s">
        <v>343</v>
      </c>
    </row>
    <row r="4" spans="1:5" x14ac:dyDescent="0.3">
      <c r="A4" s="75" t="s">
        <v>272</v>
      </c>
      <c r="B4" s="76"/>
      <c r="D4" t="s">
        <v>235</v>
      </c>
      <c r="E4" s="29">
        <v>634970</v>
      </c>
    </row>
    <row r="5" spans="1:5" x14ac:dyDescent="0.3">
      <c r="A5" s="75" t="s">
        <v>271</v>
      </c>
      <c r="B5" s="76">
        <v>58200</v>
      </c>
      <c r="D5" t="s">
        <v>4</v>
      </c>
      <c r="E5" s="29">
        <v>545610</v>
      </c>
    </row>
    <row r="6" spans="1:5" x14ac:dyDescent="0.3">
      <c r="A6" s="75" t="s">
        <v>235</v>
      </c>
      <c r="B6" s="76">
        <v>634970</v>
      </c>
      <c r="D6" t="s">
        <v>237</v>
      </c>
      <c r="E6" s="29">
        <v>310750</v>
      </c>
    </row>
    <row r="7" spans="1:5" x14ac:dyDescent="0.3">
      <c r="A7" s="75" t="s">
        <v>247</v>
      </c>
      <c r="B7" s="76">
        <v>82640</v>
      </c>
      <c r="D7" t="s">
        <v>244</v>
      </c>
      <c r="E7" s="29">
        <v>253220</v>
      </c>
    </row>
    <row r="8" spans="1:5" x14ac:dyDescent="0.3">
      <c r="A8" s="75" t="s">
        <v>240</v>
      </c>
      <c r="B8" s="76">
        <v>62030</v>
      </c>
      <c r="D8" t="s">
        <v>2</v>
      </c>
      <c r="E8" s="29">
        <v>134020</v>
      </c>
    </row>
    <row r="9" spans="1:5" x14ac:dyDescent="0.3">
      <c r="A9" s="75" t="s">
        <v>237</v>
      </c>
      <c r="B9" s="76">
        <v>315750</v>
      </c>
      <c r="D9" t="s">
        <v>236</v>
      </c>
      <c r="E9" s="29">
        <v>127000</v>
      </c>
    </row>
    <row r="10" spans="1:5" x14ac:dyDescent="0.3">
      <c r="A10" s="75" t="s">
        <v>4</v>
      </c>
      <c r="B10" s="76">
        <v>545610</v>
      </c>
      <c r="D10" t="s">
        <v>247</v>
      </c>
      <c r="E10" s="29">
        <v>82640</v>
      </c>
    </row>
    <row r="11" spans="1:5" x14ac:dyDescent="0.3">
      <c r="A11" s="75" t="s">
        <v>236</v>
      </c>
      <c r="B11" s="76">
        <v>127000</v>
      </c>
      <c r="D11" t="s">
        <v>240</v>
      </c>
      <c r="E11" s="29">
        <v>62030</v>
      </c>
    </row>
    <row r="12" spans="1:5" x14ac:dyDescent="0.3">
      <c r="A12" s="75" t="s">
        <v>309</v>
      </c>
      <c r="B12" s="76">
        <v>62000</v>
      </c>
      <c r="D12" t="s">
        <v>309</v>
      </c>
      <c r="E12" s="29">
        <v>62000</v>
      </c>
    </row>
    <row r="13" spans="1:5" x14ac:dyDescent="0.3">
      <c r="A13" s="75" t="s">
        <v>276</v>
      </c>
      <c r="B13" s="76"/>
      <c r="D13" t="s">
        <v>271</v>
      </c>
      <c r="E13" s="29">
        <v>58200</v>
      </c>
    </row>
    <row r="14" spans="1:5" x14ac:dyDescent="0.3">
      <c r="A14" s="75" t="s">
        <v>242</v>
      </c>
      <c r="B14" s="76">
        <v>54530</v>
      </c>
      <c r="D14" t="s">
        <v>242</v>
      </c>
      <c r="E14" s="29">
        <v>54530</v>
      </c>
    </row>
    <row r="15" spans="1:5" x14ac:dyDescent="0.3">
      <c r="A15" s="75" t="s">
        <v>274</v>
      </c>
      <c r="B15" s="76"/>
      <c r="D15" t="s">
        <v>272</v>
      </c>
      <c r="E15" s="29"/>
    </row>
    <row r="16" spans="1:5" x14ac:dyDescent="0.3">
      <c r="A16" s="75" t="s">
        <v>244</v>
      </c>
      <c r="B16" s="76">
        <v>253220</v>
      </c>
      <c r="D16" t="s">
        <v>276</v>
      </c>
      <c r="E16" s="29"/>
    </row>
    <row r="17" spans="1:5" x14ac:dyDescent="0.3">
      <c r="A17" s="75" t="s">
        <v>2</v>
      </c>
      <c r="B17" s="76">
        <v>134020</v>
      </c>
      <c r="D17" t="s">
        <v>274</v>
      </c>
      <c r="E17" s="29"/>
    </row>
    <row r="18" spans="1:5" x14ac:dyDescent="0.3">
      <c r="A18" s="75" t="s">
        <v>120</v>
      </c>
      <c r="B18" s="76">
        <v>0</v>
      </c>
    </row>
    <row r="19" spans="1:5" x14ac:dyDescent="0.3">
      <c r="A19" s="75" t="s">
        <v>341</v>
      </c>
      <c r="B19" s="76"/>
    </row>
    <row r="20" spans="1:5" x14ac:dyDescent="0.3">
      <c r="A20" s="75" t="s">
        <v>342</v>
      </c>
      <c r="B20" s="76">
        <v>2329970</v>
      </c>
    </row>
  </sheetData>
  <sortState xmlns:xlrd2="http://schemas.microsoft.com/office/spreadsheetml/2017/richdata2" ref="D4:E17">
    <sortCondition descending="1" ref="E4:E17"/>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3135F-6372-4A08-9DCE-580933F4540F}">
  <dimension ref="A1:G9"/>
  <sheetViews>
    <sheetView workbookViewId="0">
      <selection activeCell="B6" sqref="B6"/>
    </sheetView>
  </sheetViews>
  <sheetFormatPr defaultRowHeight="14.4" x14ac:dyDescent="0.3"/>
  <cols>
    <col min="1" max="1" width="33.109375" bestFit="1" customWidth="1"/>
    <col min="2" max="2" width="15.88671875" bestFit="1" customWidth="1"/>
    <col min="5" max="5" width="33.109375" bestFit="1" customWidth="1"/>
    <col min="6" max="6" width="12.109375" bestFit="1" customWidth="1"/>
  </cols>
  <sheetData>
    <row r="1" spans="1:7" x14ac:dyDescent="0.3">
      <c r="A1" s="74" t="s">
        <v>452</v>
      </c>
      <c r="B1" t="s">
        <v>360</v>
      </c>
    </row>
    <row r="3" spans="1:7" x14ac:dyDescent="0.3">
      <c r="A3" s="74" t="s">
        <v>340</v>
      </c>
      <c r="B3" t="s">
        <v>343</v>
      </c>
    </row>
    <row r="4" spans="1:7" x14ac:dyDescent="0.3">
      <c r="A4" s="75" t="s">
        <v>130</v>
      </c>
      <c r="B4" s="76">
        <v>307696</v>
      </c>
      <c r="E4" t="s">
        <v>130</v>
      </c>
      <c r="F4" s="29">
        <v>673085</v>
      </c>
    </row>
    <row r="5" spans="1:7" x14ac:dyDescent="0.3">
      <c r="A5" s="75" t="s">
        <v>160</v>
      </c>
      <c r="B5" s="76">
        <v>57693</v>
      </c>
      <c r="E5" t="s">
        <v>123</v>
      </c>
      <c r="F5" s="29"/>
    </row>
    <row r="6" spans="1:7" x14ac:dyDescent="0.3">
      <c r="A6" s="75" t="s">
        <v>342</v>
      </c>
      <c r="B6" s="76">
        <v>365389</v>
      </c>
      <c r="E6" t="s">
        <v>160</v>
      </c>
      <c r="F6" s="29">
        <v>96155</v>
      </c>
    </row>
    <row r="7" spans="1:7" x14ac:dyDescent="0.3">
      <c r="E7" t="s">
        <v>120</v>
      </c>
      <c r="F7" s="29">
        <v>0</v>
      </c>
    </row>
    <row r="9" spans="1:7" x14ac:dyDescent="0.3">
      <c r="E9" t="s">
        <v>453</v>
      </c>
      <c r="F9" s="76">
        <f>SUM(F4:F7)</f>
        <v>769240</v>
      </c>
      <c r="G9" s="76">
        <f>F9/10</f>
        <v>76924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E69B6-7ED9-4559-BA82-69FF357EE857}">
  <dimension ref="A1:J47"/>
  <sheetViews>
    <sheetView workbookViewId="0">
      <selection activeCell="G15" sqref="G15"/>
    </sheetView>
  </sheetViews>
  <sheetFormatPr defaultColWidth="8.77734375" defaultRowHeight="13.2" x14ac:dyDescent="0.25"/>
  <cols>
    <col min="1" max="5" width="8.77734375" style="1"/>
    <col min="6" max="6" width="61.77734375" style="1" customWidth="1"/>
    <col min="7" max="7" width="21.77734375" style="2" customWidth="1"/>
    <col min="8" max="8" width="8.77734375" style="1"/>
    <col min="9" max="9" width="12.44140625" style="1" bestFit="1" customWidth="1"/>
    <col min="10" max="10" width="15.109375" style="1" bestFit="1" customWidth="1"/>
    <col min="11" max="16384" width="8.77734375" style="1"/>
  </cols>
  <sheetData>
    <row r="1" spans="1:7" x14ac:dyDescent="0.25">
      <c r="A1" s="1" t="s">
        <v>40</v>
      </c>
    </row>
    <row r="3" spans="1:7" x14ac:dyDescent="0.25">
      <c r="A3" s="1" t="s">
        <v>41</v>
      </c>
      <c r="G3" s="2">
        <v>2000000</v>
      </c>
    </row>
    <row r="5" spans="1:7" x14ac:dyDescent="0.25">
      <c r="G5" s="8"/>
    </row>
    <row r="6" spans="1:7" x14ac:dyDescent="0.25">
      <c r="A6" s="3" t="s">
        <v>7</v>
      </c>
      <c r="G6" s="2">
        <f>G3*10%</f>
        <v>200000</v>
      </c>
    </row>
    <row r="7" spans="1:7" x14ac:dyDescent="0.25">
      <c r="A7" s="3" t="s">
        <v>8</v>
      </c>
      <c r="G7" s="2">
        <f>G3*32%</f>
        <v>640000</v>
      </c>
    </row>
    <row r="8" spans="1:7" x14ac:dyDescent="0.25">
      <c r="A8" s="4" t="s">
        <v>6</v>
      </c>
      <c r="F8" s="5" t="s">
        <v>9</v>
      </c>
      <c r="G8" s="9">
        <f>G3+G6+G7</f>
        <v>2840000</v>
      </c>
    </row>
    <row r="9" spans="1:7" x14ac:dyDescent="0.25">
      <c r="A9" s="4"/>
      <c r="F9" s="5"/>
      <c r="G9" s="8"/>
    </row>
    <row r="10" spans="1:7" x14ac:dyDescent="0.25">
      <c r="A10" s="6" t="s">
        <v>10</v>
      </c>
      <c r="G10" s="2">
        <f>G8*8%</f>
        <v>227200</v>
      </c>
    </row>
    <row r="11" spans="1:7" x14ac:dyDescent="0.25">
      <c r="A11" s="3"/>
      <c r="G11" s="7">
        <f>I47*4%</f>
        <v>0</v>
      </c>
    </row>
    <row r="12" spans="1:7" x14ac:dyDescent="0.25">
      <c r="G12" s="2">
        <f>J47*4%</f>
        <v>0</v>
      </c>
    </row>
    <row r="13" spans="1:7" x14ac:dyDescent="0.25">
      <c r="F13" s="5" t="s">
        <v>11</v>
      </c>
      <c r="G13" s="9">
        <f>G10+G11+G12</f>
        <v>227200</v>
      </c>
    </row>
    <row r="14" spans="1:7" x14ac:dyDescent="0.25">
      <c r="F14" s="5" t="s">
        <v>12</v>
      </c>
      <c r="G14" s="10">
        <f>G13+G8</f>
        <v>3067200</v>
      </c>
    </row>
    <row r="15" spans="1:7" x14ac:dyDescent="0.25">
      <c r="G15" s="8"/>
    </row>
    <row r="16" spans="1:7" x14ac:dyDescent="0.25">
      <c r="A16" s="1" t="s">
        <v>70</v>
      </c>
      <c r="G16" s="8"/>
    </row>
    <row r="17" spans="1:6" x14ac:dyDescent="0.25">
      <c r="A17" s="1" t="s">
        <v>73</v>
      </c>
    </row>
    <row r="18" spans="1:6" x14ac:dyDescent="0.25">
      <c r="A18" s="1" t="s">
        <v>72</v>
      </c>
    </row>
    <row r="20" spans="1:6" x14ac:dyDescent="0.25">
      <c r="A20" s="1" t="s">
        <v>77</v>
      </c>
    </row>
    <row r="21" spans="1:6" x14ac:dyDescent="0.25">
      <c r="A21" s="1" t="s">
        <v>78</v>
      </c>
    </row>
    <row r="22" spans="1:6" x14ac:dyDescent="0.25">
      <c r="A22" s="1" t="s">
        <v>76</v>
      </c>
    </row>
    <row r="23" spans="1:6" x14ac:dyDescent="0.25">
      <c r="A23" s="1" t="s">
        <v>79</v>
      </c>
    </row>
    <row r="25" spans="1:6" x14ac:dyDescent="0.25">
      <c r="A25" s="1" t="s">
        <v>75</v>
      </c>
    </row>
    <row r="26" spans="1:6" x14ac:dyDescent="0.25">
      <c r="A26" s="1" t="s">
        <v>74</v>
      </c>
    </row>
    <row r="27" spans="1:6" x14ac:dyDescent="0.25">
      <c r="A27" s="1" t="s">
        <v>80</v>
      </c>
    </row>
    <row r="28" spans="1:6" x14ac:dyDescent="0.25">
      <c r="A28" s="1" t="s">
        <v>71</v>
      </c>
    </row>
    <row r="30" spans="1:6" x14ac:dyDescent="0.25">
      <c r="A30" s="1" t="s">
        <v>87</v>
      </c>
    </row>
    <row r="32" spans="1:6" x14ac:dyDescent="0.25">
      <c r="F32" s="28"/>
    </row>
    <row r="33" spans="6:10" x14ac:dyDescent="0.25">
      <c r="F33" s="28"/>
    </row>
    <row r="34" spans="6:10" x14ac:dyDescent="0.25">
      <c r="F34" s="28"/>
    </row>
    <row r="44" spans="6:10" ht="13.2" customHeight="1" x14ac:dyDescent="0.25"/>
    <row r="47" spans="6:10" x14ac:dyDescent="0.25">
      <c r="I47" s="11"/>
      <c r="J47" s="1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B9479-FC46-4E4D-B8E2-3AE4C7905B8E}">
  <dimension ref="A1:C37"/>
  <sheetViews>
    <sheetView topLeftCell="A6" workbookViewId="0">
      <selection activeCell="B18" sqref="B18"/>
    </sheetView>
  </sheetViews>
  <sheetFormatPr defaultColWidth="8.77734375" defaultRowHeight="13.2" x14ac:dyDescent="0.25"/>
  <cols>
    <col min="1" max="1" width="47.109375" style="13" customWidth="1"/>
    <col min="2" max="2" width="21.109375" style="13" customWidth="1"/>
    <col min="3" max="3" width="22.109375" style="13" customWidth="1"/>
    <col min="4" max="16384" width="8.77734375" style="13"/>
  </cols>
  <sheetData>
    <row r="1" spans="1:3" x14ac:dyDescent="0.25">
      <c r="A1" s="13" t="s">
        <v>45</v>
      </c>
    </row>
    <row r="3" spans="1:3" x14ac:dyDescent="0.25">
      <c r="A3" s="13" t="s">
        <v>41</v>
      </c>
      <c r="B3" s="13">
        <v>8469</v>
      </c>
      <c r="C3" s="23" t="s">
        <v>46</v>
      </c>
    </row>
    <row r="4" spans="1:3" x14ac:dyDescent="0.25">
      <c r="B4" s="13">
        <v>1000</v>
      </c>
      <c r="C4" s="23" t="s">
        <v>47</v>
      </c>
    </row>
    <row r="5" spans="1:3" x14ac:dyDescent="0.25">
      <c r="B5" s="18">
        <v>8469000</v>
      </c>
      <c r="C5" s="23"/>
    </row>
    <row r="6" spans="1:3" x14ac:dyDescent="0.25">
      <c r="A6" s="13" t="s">
        <v>48</v>
      </c>
      <c r="B6" s="22">
        <v>250000</v>
      </c>
      <c r="C6" s="23" t="s">
        <v>49</v>
      </c>
    </row>
    <row r="7" spans="1:3" x14ac:dyDescent="0.25">
      <c r="A7" s="21" t="s">
        <v>50</v>
      </c>
      <c r="B7" s="18">
        <v>8719000</v>
      </c>
      <c r="C7" s="23"/>
    </row>
    <row r="8" spans="1:3" x14ac:dyDescent="0.25">
      <c r="C8" s="23"/>
    </row>
    <row r="9" spans="1:3" x14ac:dyDescent="0.25">
      <c r="A9" s="13" t="s">
        <v>51</v>
      </c>
      <c r="B9" s="19">
        <v>435950</v>
      </c>
      <c r="C9" s="23"/>
    </row>
    <row r="10" spans="1:3" x14ac:dyDescent="0.25">
      <c r="B10" s="19"/>
      <c r="C10" s="23"/>
    </row>
    <row r="11" spans="1:3" x14ac:dyDescent="0.25">
      <c r="A11" s="13" t="s">
        <v>52</v>
      </c>
      <c r="B11" s="19">
        <v>2790080</v>
      </c>
      <c r="C11" s="24" t="s">
        <v>53</v>
      </c>
    </row>
    <row r="12" spans="1:3" x14ac:dyDescent="0.25">
      <c r="B12" s="19"/>
      <c r="C12" s="24"/>
    </row>
    <row r="13" spans="1:3" x14ac:dyDescent="0.25">
      <c r="A13" s="13" t="s">
        <v>54</v>
      </c>
      <c r="B13" s="26">
        <v>11945030</v>
      </c>
      <c r="C13" s="24"/>
    </row>
    <row r="14" spans="1:3" x14ac:dyDescent="0.25">
      <c r="B14" s="19"/>
      <c r="C14" s="25"/>
    </row>
    <row r="15" spans="1:3" x14ac:dyDescent="0.25">
      <c r="A15" s="13" t="s">
        <v>10</v>
      </c>
      <c r="B15" s="19">
        <v>955602.4</v>
      </c>
      <c r="C15" s="24" t="s">
        <v>55</v>
      </c>
    </row>
    <row r="16" spans="1:3" x14ac:dyDescent="0.25">
      <c r="A16" s="13" t="s">
        <v>13</v>
      </c>
      <c r="B16" s="19">
        <v>516025.29600000003</v>
      </c>
      <c r="C16" s="24" t="s">
        <v>55</v>
      </c>
    </row>
    <row r="17" spans="1:3" x14ac:dyDescent="0.25">
      <c r="B17" s="19"/>
      <c r="C17" s="20"/>
    </row>
    <row r="18" spans="1:3" x14ac:dyDescent="0.25">
      <c r="A18" s="21" t="s">
        <v>56</v>
      </c>
      <c r="B18" s="26">
        <v>1471627.696</v>
      </c>
      <c r="C18" s="20"/>
    </row>
    <row r="19" spans="1:3" x14ac:dyDescent="0.25">
      <c r="B19" s="19"/>
      <c r="C19" s="20"/>
    </row>
    <row r="20" spans="1:3" x14ac:dyDescent="0.25">
      <c r="A20" s="21" t="s">
        <v>57</v>
      </c>
      <c r="B20" s="26">
        <v>13416657.696</v>
      </c>
      <c r="C20" s="20"/>
    </row>
    <row r="22" spans="1:3" ht="14.4" x14ac:dyDescent="0.25">
      <c r="A22" s="27" t="s">
        <v>69</v>
      </c>
    </row>
    <row r="23" spans="1:3" ht="14.4" x14ac:dyDescent="0.25">
      <c r="A23" s="27"/>
    </row>
    <row r="24" spans="1:3" ht="14.4" x14ac:dyDescent="0.25">
      <c r="A24" s="27" t="s">
        <v>60</v>
      </c>
    </row>
    <row r="25" spans="1:3" ht="14.4" x14ac:dyDescent="0.25">
      <c r="A25" s="27" t="s">
        <v>61</v>
      </c>
    </row>
    <row r="26" spans="1:3" ht="14.4" x14ac:dyDescent="0.25">
      <c r="A26" s="27"/>
    </row>
    <row r="27" spans="1:3" ht="14.4" x14ac:dyDescent="0.25">
      <c r="A27" s="27" t="s">
        <v>62</v>
      </c>
    </row>
    <row r="28" spans="1:3" ht="14.4" x14ac:dyDescent="0.25">
      <c r="A28" s="27"/>
    </row>
    <row r="29" spans="1:3" ht="14.4" x14ac:dyDescent="0.25">
      <c r="A29" s="27" t="s">
        <v>63</v>
      </c>
    </row>
    <row r="30" spans="1:3" ht="14.4" x14ac:dyDescent="0.25">
      <c r="A30" s="27" t="s">
        <v>64</v>
      </c>
    </row>
    <row r="31" spans="1:3" ht="14.4" x14ac:dyDescent="0.25">
      <c r="A31" s="27"/>
    </row>
    <row r="32" spans="1:3" ht="14.4" x14ac:dyDescent="0.25">
      <c r="A32" s="27" t="s">
        <v>68</v>
      </c>
    </row>
    <row r="33" spans="1:1" ht="14.4" x14ac:dyDescent="0.25">
      <c r="A33" s="27" t="s">
        <v>67</v>
      </c>
    </row>
    <row r="34" spans="1:1" ht="14.4" x14ac:dyDescent="0.25">
      <c r="A34" s="27"/>
    </row>
    <row r="35" spans="1:1" ht="14.4" x14ac:dyDescent="0.25">
      <c r="A35" s="27" t="s">
        <v>65</v>
      </c>
    </row>
    <row r="36" spans="1:1" ht="14.4" x14ac:dyDescent="0.25">
      <c r="A36" s="27" t="s">
        <v>66</v>
      </c>
    </row>
    <row r="37" spans="1:1" ht="14.4" x14ac:dyDescent="0.3">
      <c r="A37"/>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454EF-6B4D-4884-B2F4-7B3426063D71}">
  <dimension ref="A1:J4"/>
  <sheetViews>
    <sheetView workbookViewId="0">
      <selection activeCell="I20" sqref="I20"/>
    </sheetView>
  </sheetViews>
  <sheetFormatPr defaultColWidth="8.77734375" defaultRowHeight="13.2" x14ac:dyDescent="0.25"/>
  <cols>
    <col min="1" max="9" width="8.77734375" style="13"/>
    <col min="10" max="10" width="15.109375" style="13" bestFit="1" customWidth="1"/>
    <col min="11" max="16384" width="8.77734375" style="13"/>
  </cols>
  <sheetData>
    <row r="1" spans="1:10" x14ac:dyDescent="0.25">
      <c r="A1" s="13" t="s">
        <v>85</v>
      </c>
    </row>
    <row r="4" spans="1:10" x14ac:dyDescent="0.25">
      <c r="A4" s="13" t="s">
        <v>3</v>
      </c>
      <c r="I4" s="21" t="s">
        <v>37</v>
      </c>
      <c r="J4" s="16">
        <v>2200000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2BBEE-C0DC-49F5-AEFA-1E88789D9CFC}">
  <dimension ref="B1:J81"/>
  <sheetViews>
    <sheetView tabSelected="1" zoomScaleNormal="100" workbookViewId="0">
      <selection activeCell="F20" sqref="F20"/>
    </sheetView>
  </sheetViews>
  <sheetFormatPr defaultRowHeight="14.4" x14ac:dyDescent="0.3"/>
  <cols>
    <col min="1" max="1" width="4.33203125" customWidth="1"/>
    <col min="2" max="2" width="4.5546875" customWidth="1"/>
    <col min="3" max="3" width="43.21875" customWidth="1"/>
    <col min="4" max="4" width="4.77734375" customWidth="1"/>
    <col min="5" max="5" width="20.6640625" hidden="1" customWidth="1"/>
    <col min="6" max="7" width="20.6640625" customWidth="1"/>
    <col min="8" max="8" width="21.5546875" customWidth="1"/>
    <col min="9" max="9" width="4.88671875" customWidth="1"/>
    <col min="10" max="10" width="43.21875" bestFit="1" customWidth="1"/>
  </cols>
  <sheetData>
    <row r="1" spans="2:10" x14ac:dyDescent="0.3">
      <c r="E1" t="s">
        <v>436</v>
      </c>
      <c r="F1" t="s">
        <v>477</v>
      </c>
    </row>
    <row r="2" spans="2:10" x14ac:dyDescent="0.3">
      <c r="E2" s="33" t="s">
        <v>395</v>
      </c>
      <c r="F2" s="33" t="s">
        <v>394</v>
      </c>
      <c r="G2" s="33" t="s">
        <v>396</v>
      </c>
      <c r="H2" s="33" t="s">
        <v>397</v>
      </c>
    </row>
    <row r="3" spans="2:10" x14ac:dyDescent="0.3">
      <c r="B3" s="81" t="s">
        <v>362</v>
      </c>
      <c r="C3" s="81"/>
      <c r="E3" s="33"/>
      <c r="F3" s="33"/>
      <c r="G3" s="33"/>
      <c r="H3" s="33"/>
      <c r="J3" s="33"/>
    </row>
    <row r="4" spans="2:10" x14ac:dyDescent="0.3">
      <c r="B4" s="82" t="s">
        <v>101</v>
      </c>
      <c r="C4" s="82"/>
      <c r="D4" s="82"/>
      <c r="E4" s="84">
        <f>'Replace Kinder.TK'!B20</f>
        <v>13416657.696</v>
      </c>
      <c r="F4" s="84">
        <f>E4</f>
        <v>13416657.696</v>
      </c>
      <c r="G4" s="84"/>
      <c r="H4" s="83"/>
      <c r="J4" s="33"/>
    </row>
    <row r="5" spans="2:10" x14ac:dyDescent="0.3">
      <c r="B5" s="80" t="s">
        <v>363</v>
      </c>
      <c r="C5" s="80"/>
      <c r="E5" s="86">
        <f>SUM(E4:E4)</f>
        <v>13416657.696</v>
      </c>
      <c r="F5" s="86">
        <f t="shared" ref="F5:H5" si="0">SUM(F4:F4)</f>
        <v>13416657.696</v>
      </c>
      <c r="G5" s="86">
        <f t="shared" si="0"/>
        <v>0</v>
      </c>
      <c r="H5" s="86">
        <f t="shared" si="0"/>
        <v>0</v>
      </c>
      <c r="J5" s="33"/>
    </row>
    <row r="6" spans="2:10" x14ac:dyDescent="0.3">
      <c r="E6" s="33"/>
      <c r="F6" s="33"/>
      <c r="G6" s="33"/>
      <c r="H6" s="33"/>
      <c r="J6" s="33"/>
    </row>
    <row r="7" spans="2:10" x14ac:dyDescent="0.3">
      <c r="B7" s="81" t="s">
        <v>364</v>
      </c>
      <c r="C7" s="81"/>
      <c r="E7" s="33"/>
      <c r="F7" s="33"/>
      <c r="G7" s="33"/>
      <c r="H7" s="33"/>
      <c r="J7" s="33"/>
    </row>
    <row r="8" spans="2:10" x14ac:dyDescent="0.3">
      <c r="B8" t="s">
        <v>378</v>
      </c>
      <c r="H8" s="29"/>
      <c r="J8" s="33"/>
    </row>
    <row r="9" spans="2:10" x14ac:dyDescent="0.3">
      <c r="C9" t="s">
        <v>96</v>
      </c>
      <c r="E9" s="29">
        <f>'Itemized List update '!U4</f>
        <v>1158240</v>
      </c>
      <c r="F9" s="29">
        <f>SUM('Itemized List update '!J17:J19)</f>
        <v>324270</v>
      </c>
      <c r="G9" s="29">
        <f>SUM('Itemized List update '!J7:J8,'Itemized List update '!J11:J12,'Itemized List update '!J15:J16,'Itemized List update '!J20:J21)</f>
        <v>548600</v>
      </c>
      <c r="H9" s="29"/>
      <c r="J9" s="33"/>
    </row>
    <row r="10" spans="2:10" x14ac:dyDescent="0.3">
      <c r="C10" t="s">
        <v>454</v>
      </c>
      <c r="E10" s="29">
        <f>'Itemized List update '!U26</f>
        <v>769240</v>
      </c>
      <c r="F10" s="29">
        <f>$E$10/3</f>
        <v>256413.33333333334</v>
      </c>
      <c r="G10" s="29">
        <f>$E$10/3</f>
        <v>256413.33333333334</v>
      </c>
      <c r="H10" s="29">
        <f>$E$10/3</f>
        <v>256413.33333333334</v>
      </c>
      <c r="J10" s="33"/>
    </row>
    <row r="11" spans="2:10" x14ac:dyDescent="0.3">
      <c r="C11" t="s">
        <v>207</v>
      </c>
      <c r="E11" s="29"/>
      <c r="F11" s="29">
        <f>'R&amp;R Renovations update'!H19</f>
        <v>20000</v>
      </c>
      <c r="G11" s="29"/>
      <c r="H11" s="33"/>
      <c r="J11" s="33"/>
    </row>
    <row r="12" spans="2:10" x14ac:dyDescent="0.3">
      <c r="C12" t="s">
        <v>457</v>
      </c>
      <c r="E12" s="29"/>
      <c r="F12" s="29">
        <f>SUM('R&amp;R Renovations update'!H17:J17)</f>
        <v>318080</v>
      </c>
      <c r="G12" s="29">
        <f>SUM('R&amp;R Renovations update'!K17:M17)</f>
        <v>0</v>
      </c>
      <c r="H12" s="29">
        <f>SUM('R&amp;R Renovations update'!N17:Q17)</f>
        <v>0</v>
      </c>
      <c r="J12" s="33"/>
    </row>
    <row r="13" spans="2:10" x14ac:dyDescent="0.3">
      <c r="C13" t="s">
        <v>216</v>
      </c>
      <c r="E13" s="29"/>
      <c r="F13" s="29">
        <f>SUM('R&amp;R Renovations update'!H18:J18)</f>
        <v>121970</v>
      </c>
      <c r="G13" s="29">
        <f>SUM('R&amp;R Renovations update'!K18:M18)</f>
        <v>75120</v>
      </c>
      <c r="H13" s="29">
        <f>SUM('R&amp;R Renovations update'!N18:Q18)</f>
        <v>0</v>
      </c>
      <c r="J13" s="33"/>
    </row>
    <row r="14" spans="2:10" x14ac:dyDescent="0.3">
      <c r="C14" t="s">
        <v>212</v>
      </c>
      <c r="E14" s="29"/>
      <c r="F14" s="29">
        <f>SUM('Martinez addtl'!D31:D34)</f>
        <v>203500</v>
      </c>
      <c r="G14" s="29"/>
      <c r="H14" s="29"/>
      <c r="J14" s="33"/>
    </row>
    <row r="15" spans="2:10" x14ac:dyDescent="0.3">
      <c r="C15" t="s">
        <v>208</v>
      </c>
      <c r="E15" s="29"/>
      <c r="F15" s="29"/>
      <c r="G15" s="29"/>
      <c r="H15" s="29"/>
      <c r="J15" s="33"/>
    </row>
    <row r="16" spans="2:10" x14ac:dyDescent="0.3">
      <c r="C16" t="s">
        <v>467</v>
      </c>
      <c r="E16" s="29"/>
      <c r="F16" s="29">
        <f>SUM('R&amp;R Renovations update'!H20:J20)</f>
        <v>25000</v>
      </c>
      <c r="G16" s="29">
        <f>SUM('R&amp;R Renovations update'!K20:M20)</f>
        <v>45000</v>
      </c>
      <c r="H16" s="29">
        <f>SUM('R&amp;R Renovations update'!N18:Q18)</f>
        <v>0</v>
      </c>
      <c r="J16" s="33"/>
    </row>
    <row r="17" spans="2:10" x14ac:dyDescent="0.3">
      <c r="C17" t="s">
        <v>438</v>
      </c>
      <c r="E17" s="29"/>
      <c r="F17" s="29"/>
      <c r="G17" s="29"/>
      <c r="H17" s="29"/>
      <c r="J17" s="33"/>
    </row>
    <row r="18" spans="2:10" x14ac:dyDescent="0.3">
      <c r="C18" t="s">
        <v>44</v>
      </c>
      <c r="E18" s="29"/>
      <c r="F18" s="29"/>
      <c r="G18" s="29"/>
      <c r="H18" s="29">
        <f>'R&amp;R Renovations update'!F13</f>
        <v>461460</v>
      </c>
      <c r="J18" s="33"/>
    </row>
    <row r="19" spans="2:10" x14ac:dyDescent="0.3">
      <c r="C19" t="s">
        <v>474</v>
      </c>
      <c r="E19" s="29"/>
      <c r="F19" s="29"/>
      <c r="G19" s="29"/>
      <c r="H19" s="29"/>
      <c r="J19" s="33"/>
    </row>
    <row r="20" spans="2:10" x14ac:dyDescent="0.3">
      <c r="B20" t="s">
        <v>377</v>
      </c>
      <c r="E20" s="29"/>
      <c r="F20" s="29"/>
      <c r="G20" s="29"/>
      <c r="H20" s="29"/>
      <c r="J20" s="33"/>
    </row>
    <row r="21" spans="2:10" x14ac:dyDescent="0.3">
      <c r="C21" t="s">
        <v>490</v>
      </c>
      <c r="E21" s="29"/>
      <c r="F21" s="29">
        <f>SUM('R&amp;R Renovations update'!H24:J24)</f>
        <v>150000</v>
      </c>
      <c r="G21" s="29">
        <f>SUM('R&amp;R Renovations update'!K24:M24)</f>
        <v>150000</v>
      </c>
      <c r="H21" s="29">
        <f>SUM('R&amp;R Renovations update'!N24:Q24)</f>
        <v>200000</v>
      </c>
      <c r="J21" s="33"/>
    </row>
    <row r="22" spans="2:10" x14ac:dyDescent="0.3">
      <c r="C22" t="s">
        <v>462</v>
      </c>
      <c r="E22" s="29"/>
      <c r="F22" s="29"/>
      <c r="G22" s="29">
        <f>'R&amp;R Renovations update'!K25</f>
        <v>396410</v>
      </c>
      <c r="H22" s="29"/>
      <c r="J22" s="33"/>
    </row>
    <row r="23" spans="2:10" x14ac:dyDescent="0.3">
      <c r="C23" t="s">
        <v>237</v>
      </c>
      <c r="E23" s="29"/>
      <c r="F23" s="29">
        <f>SUM('R&amp;R Renovations update'!H26:J26)</f>
        <v>111000</v>
      </c>
      <c r="G23" s="29">
        <f>SUM('R&amp;R Renovations update'!K26:M26)</f>
        <v>50000</v>
      </c>
      <c r="H23" s="29">
        <f>SUM('R&amp;R Renovations update'!M26:Q26)</f>
        <v>100000</v>
      </c>
      <c r="J23" s="33"/>
    </row>
    <row r="24" spans="2:10" x14ac:dyDescent="0.3">
      <c r="C24" t="s">
        <v>464</v>
      </c>
      <c r="E24" s="29"/>
      <c r="F24" s="29"/>
      <c r="G24" s="29">
        <f>'R&amp;R Renovations update'!K29</f>
        <v>54530</v>
      </c>
      <c r="H24" s="33"/>
      <c r="J24" s="33"/>
    </row>
    <row r="25" spans="2:10" x14ac:dyDescent="0.3">
      <c r="C25" s="129" t="s">
        <v>2</v>
      </c>
      <c r="E25" s="29"/>
      <c r="F25" s="29"/>
      <c r="G25" s="29">
        <f>'R&amp;R Renovations update'!K27</f>
        <v>200000</v>
      </c>
      <c r="H25" s="33"/>
      <c r="J25" s="33"/>
    </row>
    <row r="26" spans="2:10" x14ac:dyDescent="0.3">
      <c r="C26" s="73" t="s">
        <v>466</v>
      </c>
      <c r="E26" s="29"/>
      <c r="F26" s="29">
        <f>SUM('Martinez addtl'!D24:D27)</f>
        <v>240000</v>
      </c>
      <c r="G26" s="29"/>
      <c r="H26" s="33"/>
      <c r="J26" s="33"/>
    </row>
    <row r="28" spans="2:10" x14ac:dyDescent="0.3">
      <c r="B28" s="80" t="s">
        <v>366</v>
      </c>
      <c r="C28" s="80"/>
      <c r="E28" s="88"/>
      <c r="F28" s="88">
        <f>SUM(F9:F26)</f>
        <v>1770233.3333333335</v>
      </c>
      <c r="G28" s="88">
        <f>SUM(G9:G26)</f>
        <v>1776073.3333333335</v>
      </c>
      <c r="H28" s="88">
        <f>SUM(H8:H26)</f>
        <v>1017873.3333333334</v>
      </c>
      <c r="J28" s="33"/>
    </row>
    <row r="29" spans="2:10" x14ac:dyDescent="0.3">
      <c r="E29" s="33"/>
      <c r="F29" s="33"/>
      <c r="G29" s="33"/>
      <c r="H29" s="33"/>
      <c r="J29" s="33"/>
    </row>
    <row r="30" spans="2:10" x14ac:dyDescent="0.3">
      <c r="B30" s="81" t="s">
        <v>484</v>
      </c>
      <c r="C30" s="81"/>
      <c r="E30" s="33"/>
      <c r="F30" s="33"/>
      <c r="G30" s="33"/>
      <c r="H30" s="33"/>
      <c r="J30" s="33"/>
    </row>
    <row r="31" spans="2:10" x14ac:dyDescent="0.3">
      <c r="B31" t="s">
        <v>320</v>
      </c>
      <c r="E31" s="29"/>
      <c r="F31" s="29"/>
      <c r="G31" s="29"/>
      <c r="H31" s="33"/>
      <c r="J31" s="33"/>
    </row>
    <row r="32" spans="2:10" x14ac:dyDescent="0.3">
      <c r="C32" t="s">
        <v>459</v>
      </c>
      <c r="E32" s="29"/>
      <c r="F32" s="29"/>
      <c r="G32" s="29">
        <f>'Itemized List update '!J470</f>
        <v>350000</v>
      </c>
      <c r="H32" s="33"/>
      <c r="J32" s="33"/>
    </row>
    <row r="33" spans="2:10" x14ac:dyDescent="0.3">
      <c r="C33" t="s">
        <v>324</v>
      </c>
      <c r="E33" s="29"/>
      <c r="F33" s="29"/>
      <c r="G33" s="29">
        <f>'Itemized List update '!J471</f>
        <v>1800000</v>
      </c>
      <c r="H33" s="33"/>
      <c r="J33" s="33"/>
    </row>
    <row r="34" spans="2:10" x14ac:dyDescent="0.3">
      <c r="C34" t="s">
        <v>59</v>
      </c>
      <c r="E34" s="29"/>
      <c r="F34" s="29"/>
      <c r="G34" s="29">
        <f>'Itemized List update '!J473</f>
        <v>500000</v>
      </c>
      <c r="H34" s="33"/>
      <c r="J34" s="33"/>
    </row>
    <row r="35" spans="2:10" x14ac:dyDescent="0.3">
      <c r="C35" t="s">
        <v>58</v>
      </c>
      <c r="E35" s="29"/>
      <c r="F35" s="29"/>
      <c r="G35" s="29">
        <f>'Itemized List update '!J474</f>
        <v>450000</v>
      </c>
      <c r="H35" s="33"/>
      <c r="J35" s="33"/>
    </row>
    <row r="36" spans="2:10" x14ac:dyDescent="0.3">
      <c r="B36" t="s">
        <v>328</v>
      </c>
      <c r="E36" s="29"/>
      <c r="F36" s="29">
        <f>SUM('R&amp;R Renovations update'!H8:J8)</f>
        <v>45000</v>
      </c>
      <c r="G36" s="29"/>
      <c r="H36" s="33"/>
      <c r="J36" s="33"/>
    </row>
    <row r="37" spans="2:10" x14ac:dyDescent="0.3">
      <c r="B37" t="s">
        <v>338</v>
      </c>
      <c r="E37" s="29"/>
      <c r="F37" s="29">
        <f>'Itemized List update '!J112</f>
        <v>296430</v>
      </c>
      <c r="G37" s="29"/>
      <c r="H37" s="29">
        <v>250000</v>
      </c>
      <c r="J37" s="33"/>
    </row>
    <row r="38" spans="2:10" x14ac:dyDescent="0.3">
      <c r="B38" t="s">
        <v>100</v>
      </c>
      <c r="E38" s="29">
        <f>'Creek Stabilization'!G14</f>
        <v>3067200</v>
      </c>
      <c r="F38" s="29"/>
      <c r="G38" s="29">
        <f>E38</f>
        <v>3067200</v>
      </c>
      <c r="H38" s="33"/>
      <c r="J38" s="33"/>
    </row>
    <row r="39" spans="2:10" x14ac:dyDescent="0.3">
      <c r="B39" t="s">
        <v>93</v>
      </c>
      <c r="E39" s="29">
        <f>'R&amp;R Renovations update'!F34</f>
        <v>2200000</v>
      </c>
      <c r="F39" s="29"/>
      <c r="G39" s="29">
        <f>'Amphiteatre Repairs and Replace'!J4</f>
        <v>2200000</v>
      </c>
      <c r="H39" s="29"/>
      <c r="J39" s="33"/>
    </row>
    <row r="40" spans="2:10" x14ac:dyDescent="0.3">
      <c r="B40" t="s">
        <v>482</v>
      </c>
      <c r="E40" s="29"/>
      <c r="F40" s="29"/>
      <c r="G40" s="29"/>
      <c r="H40" s="29">
        <v>60000</v>
      </c>
      <c r="J40" s="33"/>
    </row>
    <row r="41" spans="2:10" x14ac:dyDescent="0.3">
      <c r="B41" s="73" t="s">
        <v>483</v>
      </c>
      <c r="E41" s="29"/>
      <c r="F41" s="29"/>
      <c r="G41" s="29"/>
      <c r="H41" s="29"/>
      <c r="J41" s="33"/>
    </row>
    <row r="42" spans="2:10" x14ac:dyDescent="0.3">
      <c r="B42" s="73" t="s">
        <v>471</v>
      </c>
      <c r="E42" s="29"/>
      <c r="F42" s="29"/>
      <c r="G42" s="29"/>
      <c r="H42" s="29"/>
      <c r="J42" s="33"/>
    </row>
    <row r="43" spans="2:10" x14ac:dyDescent="0.3">
      <c r="B43" s="89" t="s">
        <v>485</v>
      </c>
      <c r="C43" s="89"/>
      <c r="D43" s="82"/>
      <c r="E43" s="84"/>
      <c r="F43" s="84"/>
      <c r="G43" s="84"/>
      <c r="H43" s="84"/>
      <c r="J43" s="33"/>
    </row>
    <row r="44" spans="2:10" x14ac:dyDescent="0.3">
      <c r="B44" s="80" t="s">
        <v>368</v>
      </c>
      <c r="C44" s="80"/>
      <c r="E44" s="88">
        <f>SUM(E31:E43)</f>
        <v>5267200</v>
      </c>
      <c r="F44" s="88">
        <f>SUM(F31:F43)</f>
        <v>341430</v>
      </c>
      <c r="G44" s="88">
        <f>SUM(G31:G43)</f>
        <v>8367200</v>
      </c>
      <c r="H44" s="88">
        <f>SUM(H31:H43)</f>
        <v>310000</v>
      </c>
      <c r="J44" s="33"/>
    </row>
    <row r="45" spans="2:10" x14ac:dyDescent="0.3">
      <c r="E45" s="33"/>
      <c r="F45" s="33"/>
      <c r="G45" s="33"/>
      <c r="H45" s="33"/>
      <c r="J45" s="33"/>
    </row>
    <row r="46" spans="2:10" x14ac:dyDescent="0.3">
      <c r="B46" s="81" t="s">
        <v>384</v>
      </c>
      <c r="C46" s="81"/>
      <c r="E46" s="33"/>
      <c r="F46" s="33"/>
      <c r="G46" s="33"/>
      <c r="H46" s="33"/>
      <c r="J46" s="33"/>
    </row>
    <row r="47" spans="2:10" x14ac:dyDescent="0.3">
      <c r="B47" s="73" t="s">
        <v>102</v>
      </c>
      <c r="C47" s="73"/>
      <c r="E47" s="128"/>
      <c r="F47" s="128"/>
      <c r="G47" s="128"/>
      <c r="H47" s="33"/>
      <c r="J47" s="33"/>
    </row>
    <row r="48" spans="2:10" x14ac:dyDescent="0.3">
      <c r="B48" t="s">
        <v>337</v>
      </c>
      <c r="E48" s="29">
        <f>'Itemized List update '!U86</f>
        <v>1100000</v>
      </c>
      <c r="F48" s="29">
        <f>E48</f>
        <v>1100000</v>
      </c>
      <c r="G48" s="29"/>
      <c r="H48" s="29"/>
      <c r="J48" s="33"/>
    </row>
    <row r="49" spans="2:10" x14ac:dyDescent="0.3">
      <c r="B49" t="s">
        <v>84</v>
      </c>
      <c r="E49" s="128"/>
      <c r="G49" s="128"/>
      <c r="H49" s="128"/>
      <c r="J49" s="33"/>
    </row>
    <row r="50" spans="2:10" x14ac:dyDescent="0.3">
      <c r="C50" t="s">
        <v>460</v>
      </c>
      <c r="E50" s="128">
        <f>'Technology Upgrades'!F5</f>
        <v>450000</v>
      </c>
      <c r="F50" s="128">
        <f>'Technology Upgrades'!F5</f>
        <v>450000</v>
      </c>
      <c r="G50" s="128"/>
      <c r="H50" s="128"/>
      <c r="J50" s="33"/>
    </row>
    <row r="51" spans="2:10" x14ac:dyDescent="0.3">
      <c r="C51" t="s">
        <v>465</v>
      </c>
      <c r="E51" s="128">
        <f>'Technology Upgrades'!F7</f>
        <v>70000</v>
      </c>
      <c r="F51" s="128">
        <f>E51</f>
        <v>70000</v>
      </c>
      <c r="G51" s="128"/>
      <c r="H51" s="128"/>
      <c r="J51" s="33"/>
    </row>
    <row r="52" spans="2:10" x14ac:dyDescent="0.3">
      <c r="C52" t="s">
        <v>461</v>
      </c>
      <c r="E52" s="128">
        <f>'Technology Upgrades'!F6</f>
        <v>80000</v>
      </c>
      <c r="F52" s="128">
        <f>E52</f>
        <v>80000</v>
      </c>
      <c r="G52" s="128"/>
      <c r="H52" s="128"/>
      <c r="J52" s="33"/>
    </row>
    <row r="53" spans="2:10" x14ac:dyDescent="0.3">
      <c r="B53" s="82"/>
      <c r="C53" s="82" t="s">
        <v>81</v>
      </c>
      <c r="D53" s="82"/>
      <c r="E53" s="84">
        <f>'Technology Upgrades'!F4</f>
        <v>300000</v>
      </c>
      <c r="F53" s="84">
        <f>E53</f>
        <v>300000</v>
      </c>
      <c r="G53" s="84"/>
      <c r="H53" s="84"/>
      <c r="J53" s="33"/>
    </row>
    <row r="54" spans="2:10" x14ac:dyDescent="0.3">
      <c r="B54" s="80" t="s">
        <v>385</v>
      </c>
      <c r="C54" s="80"/>
      <c r="E54" s="91">
        <f>SUM(E48:E53)</f>
        <v>2000000</v>
      </c>
      <c r="F54" s="91">
        <f>SUM(F48:F53)</f>
        <v>2000000</v>
      </c>
      <c r="G54" s="91">
        <f>SUM(G48:G53)</f>
        <v>0</v>
      </c>
      <c r="H54" s="91">
        <f>SUM(H48:H53)</f>
        <v>0</v>
      </c>
      <c r="J54" s="33"/>
    </row>
    <row r="55" spans="2:10" x14ac:dyDescent="0.3">
      <c r="E55" s="29"/>
      <c r="F55" s="29"/>
      <c r="G55" s="29"/>
      <c r="H55" s="29"/>
      <c r="J55" s="33"/>
    </row>
    <row r="56" spans="2:10" x14ac:dyDescent="0.3">
      <c r="B56" s="81" t="s">
        <v>369</v>
      </c>
      <c r="C56" s="81"/>
      <c r="E56" s="29"/>
      <c r="F56" s="29"/>
      <c r="G56" s="29"/>
      <c r="H56" s="29"/>
      <c r="J56" s="33"/>
    </row>
    <row r="57" spans="2:10" x14ac:dyDescent="0.3">
      <c r="B57" t="s">
        <v>357</v>
      </c>
      <c r="E57" s="29">
        <f>'R&amp;R Renovations update'!F37</f>
        <v>1501172</v>
      </c>
      <c r="F57" s="29">
        <f>SUM(F$28+F$44+F$54)*0.1</f>
        <v>411166.33333333337</v>
      </c>
      <c r="G57" s="29">
        <f>SUM(G$28+G$44+G$54-G38)*0.1</f>
        <v>707607.33333333349</v>
      </c>
      <c r="H57" s="33"/>
      <c r="J57" s="33"/>
    </row>
    <row r="58" spans="2:10" x14ac:dyDescent="0.3">
      <c r="B58" s="82" t="s">
        <v>358</v>
      </c>
      <c r="C58" s="82"/>
      <c r="D58" s="82"/>
      <c r="E58" s="84">
        <f>'R&amp;R Renovations update'!F38</f>
        <v>4803750.4000000004</v>
      </c>
      <c r="F58" s="84">
        <f>SUM(F$28+F$44+F$54)*0.32</f>
        <v>1315732.2666666668</v>
      </c>
      <c r="G58" s="84">
        <f>SUM(G$28+G$44+G$54-G38)*0.32</f>
        <v>2264343.4666666668</v>
      </c>
      <c r="H58" s="83"/>
      <c r="J58" s="33"/>
    </row>
    <row r="59" spans="2:10" s="80" customFormat="1" x14ac:dyDescent="0.3">
      <c r="C59" s="80" t="s">
        <v>475</v>
      </c>
      <c r="E59" s="91">
        <f>SUM(E28,E44,E54,E57,E58)</f>
        <v>13572122.4</v>
      </c>
      <c r="F59" s="91">
        <f>SUM(F28,F44,F54,F57,F58)</f>
        <v>5838561.9333333336</v>
      </c>
      <c r="G59" s="91">
        <f>SUM(G28,G44,G54,G57,G58)</f>
        <v>13115224.133333335</v>
      </c>
      <c r="H59" s="91">
        <f>SUM(H28,H44,H54,H57,H58)</f>
        <v>1327873.3333333335</v>
      </c>
      <c r="J59" s="33"/>
    </row>
    <row r="60" spans="2:10" x14ac:dyDescent="0.3">
      <c r="E60" s="29"/>
      <c r="F60" s="29"/>
      <c r="G60" s="29"/>
      <c r="H60" s="33"/>
      <c r="J60" s="33"/>
    </row>
    <row r="61" spans="2:10" x14ac:dyDescent="0.3">
      <c r="C61" s="6" t="s">
        <v>10</v>
      </c>
      <c r="E61" s="29">
        <f>E59*0.08</f>
        <v>1085769.7920000001</v>
      </c>
      <c r="F61" s="29">
        <f>F59*0.08</f>
        <v>467084.95466666669</v>
      </c>
      <c r="G61" s="29">
        <f>G59*0.08</f>
        <v>1049217.9306666667</v>
      </c>
      <c r="H61" s="29">
        <f>H59*0.08</f>
        <v>106229.86666666668</v>
      </c>
      <c r="J61" s="33"/>
    </row>
    <row r="62" spans="2:10" x14ac:dyDescent="0.3">
      <c r="C62" s="3" t="s">
        <v>13</v>
      </c>
      <c r="E62" s="29">
        <f>SUM(E59+E61)*0.04</f>
        <v>586315.68767999997</v>
      </c>
      <c r="F62" s="29">
        <f>SUM(F59+F61)*0.04</f>
        <v>252225.87552000003</v>
      </c>
      <c r="G62" s="29">
        <f>SUM(G59+G61)*0.04</f>
        <v>566577.6825600001</v>
      </c>
      <c r="H62" s="29">
        <f>SUM(H59+H61)*0.04</f>
        <v>57364.128000000012</v>
      </c>
      <c r="J62" s="33"/>
    </row>
    <row r="63" spans="2:10" x14ac:dyDescent="0.3">
      <c r="B63" s="82"/>
      <c r="C63" s="130" t="s">
        <v>14</v>
      </c>
      <c r="D63" s="82"/>
      <c r="E63" s="84">
        <f>SUM(E62,E61,E59)*0.04</f>
        <v>609768.31518719997</v>
      </c>
      <c r="F63" s="84">
        <f>SUM(F62,F61,F59)*0.04</f>
        <v>262314.91054080002</v>
      </c>
      <c r="G63" s="84">
        <f>SUM(G62,G61,G59)*0.04</f>
        <v>589240.78986240004</v>
      </c>
      <c r="H63" s="84">
        <f>SUM(H62,H61,H59)*0.04</f>
        <v>59658.693120000011</v>
      </c>
    </row>
    <row r="64" spans="2:10" x14ac:dyDescent="0.3">
      <c r="B64" s="80" t="s">
        <v>476</v>
      </c>
      <c r="C64" s="80"/>
      <c r="E64" s="92">
        <f>SUM(E61:E63)</f>
        <v>2281853.7948671998</v>
      </c>
      <c r="F64" s="92">
        <f>SUM(F61:F63)</f>
        <v>981625.74072746676</v>
      </c>
      <c r="G64" s="92">
        <f>SUM(G61:G63)</f>
        <v>2205036.403089067</v>
      </c>
      <c r="H64" s="92">
        <f>SUM(H61:H63)</f>
        <v>223252.68778666671</v>
      </c>
    </row>
    <row r="65" spans="2:9" x14ac:dyDescent="0.3">
      <c r="H65" s="29"/>
    </row>
    <row r="66" spans="2:9" ht="15" thickBot="1" x14ac:dyDescent="0.35">
      <c r="H66" s="29"/>
      <c r="I66" s="80"/>
    </row>
    <row r="67" spans="2:9" ht="15" thickBot="1" x14ac:dyDescent="0.35">
      <c r="B67" s="93" t="s">
        <v>342</v>
      </c>
      <c r="C67" s="127"/>
      <c r="D67" s="94"/>
      <c r="E67" s="95">
        <f>E5+E59+E64</f>
        <v>29270633.8908672</v>
      </c>
      <c r="F67" s="95">
        <f>F5+F59+F64</f>
        <v>20236845.370060798</v>
      </c>
      <c r="G67" s="95">
        <f>G5+G59+G64</f>
        <v>15320260.536422402</v>
      </c>
      <c r="H67" s="95">
        <f>H5+H59+H64</f>
        <v>1551126.0211200002</v>
      </c>
    </row>
    <row r="68" spans="2:9" x14ac:dyDescent="0.3">
      <c r="H68" s="29"/>
    </row>
    <row r="69" spans="2:9" x14ac:dyDescent="0.3">
      <c r="H69" s="29"/>
    </row>
    <row r="70" spans="2:9" x14ac:dyDescent="0.3">
      <c r="H70" s="29"/>
    </row>
    <row r="71" spans="2:9" x14ac:dyDescent="0.3">
      <c r="H71" s="78"/>
    </row>
    <row r="72" spans="2:9" x14ac:dyDescent="0.3">
      <c r="H72" s="78"/>
      <c r="I72" s="80"/>
    </row>
    <row r="73" spans="2:9" x14ac:dyDescent="0.3">
      <c r="H73" s="32"/>
    </row>
    <row r="76" spans="2:9" x14ac:dyDescent="0.3">
      <c r="H76" s="78"/>
    </row>
    <row r="77" spans="2:9" x14ac:dyDescent="0.3">
      <c r="H77" s="78"/>
    </row>
    <row r="78" spans="2:9" x14ac:dyDescent="0.3">
      <c r="H78" s="78"/>
      <c r="I78" s="80"/>
    </row>
    <row r="81" spans="8:8" x14ac:dyDescent="0.3">
      <c r="H81" s="29"/>
    </row>
  </sheetData>
  <pageMargins left="0.7" right="0.7" top="0.75" bottom="0.75" header="0.3" footer="0.3"/>
  <pageSetup scale="49" orientation="portrait" r:id="rId1"/>
  <colBreaks count="1" manualBreakCount="1">
    <brk id="8" max="40"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9BEAA-454F-41DB-97FD-AF788CFE0D07}">
  <dimension ref="B2:F49"/>
  <sheetViews>
    <sheetView topLeftCell="A32" workbookViewId="0">
      <selection activeCell="D50" sqref="D50"/>
    </sheetView>
  </sheetViews>
  <sheetFormatPr defaultRowHeight="14.4" x14ac:dyDescent="0.3"/>
  <cols>
    <col min="2" max="2" width="4.5546875" customWidth="1"/>
    <col min="3" max="3" width="40.109375" customWidth="1"/>
    <col min="4" max="4" width="12.21875" bestFit="1" customWidth="1"/>
    <col min="5" max="5" width="14" customWidth="1"/>
  </cols>
  <sheetData>
    <row r="2" spans="2:6" x14ac:dyDescent="0.3">
      <c r="B2" t="s">
        <v>96</v>
      </c>
    </row>
    <row r="3" spans="2:6" x14ac:dyDescent="0.3">
      <c r="C3" t="s">
        <v>398</v>
      </c>
      <c r="D3" t="s">
        <v>402</v>
      </c>
      <c r="E3" t="s">
        <v>414</v>
      </c>
    </row>
    <row r="4" spans="2:6" x14ac:dyDescent="0.3">
      <c r="C4">
        <v>10</v>
      </c>
      <c r="D4" t="s">
        <v>470</v>
      </c>
      <c r="E4" t="s">
        <v>470</v>
      </c>
      <c r="F4" t="s">
        <v>430</v>
      </c>
    </row>
    <row r="5" spans="2:6" x14ac:dyDescent="0.3">
      <c r="C5">
        <v>11</v>
      </c>
      <c r="D5" t="s">
        <v>470</v>
      </c>
      <c r="E5" t="s">
        <v>470</v>
      </c>
      <c r="F5" t="s">
        <v>399</v>
      </c>
    </row>
    <row r="6" spans="2:6" x14ac:dyDescent="0.3">
      <c r="C6">
        <v>15</v>
      </c>
      <c r="D6" t="s">
        <v>470</v>
      </c>
      <c r="E6" t="s">
        <v>470</v>
      </c>
      <c r="F6" t="s">
        <v>399</v>
      </c>
    </row>
    <row r="7" spans="2:6" x14ac:dyDescent="0.3">
      <c r="C7" t="s">
        <v>433</v>
      </c>
      <c r="D7" t="s">
        <v>470</v>
      </c>
      <c r="E7" t="s">
        <v>470</v>
      </c>
      <c r="F7" t="s">
        <v>399</v>
      </c>
    </row>
    <row r="8" spans="2:6" x14ac:dyDescent="0.3">
      <c r="C8" t="s">
        <v>404</v>
      </c>
      <c r="D8" t="s">
        <v>470</v>
      </c>
      <c r="E8" t="s">
        <v>470</v>
      </c>
      <c r="F8" t="s">
        <v>427</v>
      </c>
    </row>
    <row r="11" spans="2:6" x14ac:dyDescent="0.3">
      <c r="B11" t="s">
        <v>401</v>
      </c>
    </row>
    <row r="12" spans="2:6" x14ac:dyDescent="0.3">
      <c r="C12" s="73" t="s">
        <v>403</v>
      </c>
      <c r="D12" t="s">
        <v>470</v>
      </c>
      <c r="E12" t="s">
        <v>470</v>
      </c>
    </row>
    <row r="13" spans="2:6" x14ac:dyDescent="0.3">
      <c r="C13" s="73" t="s">
        <v>469</v>
      </c>
      <c r="D13" t="s">
        <v>470</v>
      </c>
      <c r="E13" t="s">
        <v>470</v>
      </c>
    </row>
    <row r="14" spans="2:6" x14ac:dyDescent="0.3">
      <c r="C14" t="s">
        <v>405</v>
      </c>
      <c r="D14" t="s">
        <v>470</v>
      </c>
      <c r="E14" t="s">
        <v>470</v>
      </c>
      <c r="F14" t="s">
        <v>407</v>
      </c>
    </row>
    <row r="15" spans="2:6" x14ac:dyDescent="0.3">
      <c r="C15" t="s">
        <v>406</v>
      </c>
      <c r="D15" t="s">
        <v>470</v>
      </c>
      <c r="E15" t="s">
        <v>470</v>
      </c>
      <c r="F15" t="s">
        <v>407</v>
      </c>
    </row>
    <row r="16" spans="2:6" x14ac:dyDescent="0.3">
      <c r="C16" t="s">
        <v>420</v>
      </c>
      <c r="D16">
        <v>2500</v>
      </c>
      <c r="F16" t="s">
        <v>422</v>
      </c>
    </row>
    <row r="17" spans="3:6" x14ac:dyDescent="0.3">
      <c r="C17" t="s">
        <v>421</v>
      </c>
      <c r="D17">
        <v>2500</v>
      </c>
      <c r="F17" t="s">
        <v>422</v>
      </c>
    </row>
    <row r="18" spans="3:6" x14ac:dyDescent="0.3">
      <c r="C18" t="s">
        <v>410</v>
      </c>
      <c r="D18" t="s">
        <v>468</v>
      </c>
      <c r="F18" t="s">
        <v>412</v>
      </c>
    </row>
    <row r="19" spans="3:6" x14ac:dyDescent="0.3">
      <c r="C19" t="s">
        <v>411</v>
      </c>
      <c r="D19" t="s">
        <v>468</v>
      </c>
      <c r="F19" t="s">
        <v>412</v>
      </c>
    </row>
    <row r="20" spans="3:6" x14ac:dyDescent="0.3">
      <c r="C20" t="s">
        <v>410</v>
      </c>
      <c r="D20" t="s">
        <v>468</v>
      </c>
      <c r="F20" t="s">
        <v>413</v>
      </c>
    </row>
    <row r="21" spans="3:6" x14ac:dyDescent="0.3">
      <c r="C21" t="s">
        <v>411</v>
      </c>
      <c r="D21" t="s">
        <v>468</v>
      </c>
      <c r="F21" t="s">
        <v>413</v>
      </c>
    </row>
    <row r="22" spans="3:6" x14ac:dyDescent="0.3">
      <c r="C22" t="s">
        <v>419</v>
      </c>
      <c r="D22" t="s">
        <v>470</v>
      </c>
      <c r="E22" t="s">
        <v>470</v>
      </c>
      <c r="F22" t="s">
        <v>415</v>
      </c>
    </row>
    <row r="23" spans="3:6" x14ac:dyDescent="0.3">
      <c r="C23" t="s">
        <v>419</v>
      </c>
      <c r="D23" t="s">
        <v>470</v>
      </c>
      <c r="E23" t="s">
        <v>470</v>
      </c>
      <c r="F23" t="s">
        <v>416</v>
      </c>
    </row>
    <row r="24" spans="3:6" x14ac:dyDescent="0.3">
      <c r="C24" t="s">
        <v>417</v>
      </c>
      <c r="D24">
        <v>60000</v>
      </c>
      <c r="F24" t="s">
        <v>437</v>
      </c>
    </row>
    <row r="25" spans="3:6" x14ac:dyDescent="0.3">
      <c r="C25" t="s">
        <v>418</v>
      </c>
      <c r="D25">
        <v>60000</v>
      </c>
      <c r="F25" t="s">
        <v>437</v>
      </c>
    </row>
    <row r="26" spans="3:6" x14ac:dyDescent="0.3">
      <c r="C26" t="s">
        <v>410</v>
      </c>
      <c r="D26">
        <v>60000</v>
      </c>
      <c r="F26" t="s">
        <v>437</v>
      </c>
    </row>
    <row r="27" spans="3:6" x14ac:dyDescent="0.3">
      <c r="C27" t="s">
        <v>411</v>
      </c>
      <c r="D27">
        <v>60000</v>
      </c>
      <c r="F27" t="s">
        <v>437</v>
      </c>
    </row>
    <row r="28" spans="3:6" x14ac:dyDescent="0.3">
      <c r="C28" t="s">
        <v>443</v>
      </c>
    </row>
    <row r="29" spans="3:6" x14ac:dyDescent="0.3">
      <c r="C29" t="s">
        <v>446</v>
      </c>
      <c r="D29" t="s">
        <v>470</v>
      </c>
      <c r="E29" t="s">
        <v>470</v>
      </c>
      <c r="F29" t="s">
        <v>445</v>
      </c>
    </row>
    <row r="30" spans="3:6" x14ac:dyDescent="0.3">
      <c r="C30" t="s">
        <v>447</v>
      </c>
      <c r="D30" t="s">
        <v>470</v>
      </c>
      <c r="E30" t="s">
        <v>470</v>
      </c>
    </row>
    <row r="31" spans="3:6" x14ac:dyDescent="0.3">
      <c r="C31" t="s">
        <v>448</v>
      </c>
      <c r="D31">
        <f>4*9250</f>
        <v>37000</v>
      </c>
      <c r="F31" t="s">
        <v>450</v>
      </c>
    </row>
    <row r="32" spans="3:6" x14ac:dyDescent="0.3">
      <c r="C32" t="s">
        <v>449</v>
      </c>
      <c r="D32">
        <f>4*9250</f>
        <v>37000</v>
      </c>
      <c r="F32" t="s">
        <v>450</v>
      </c>
    </row>
    <row r="33" spans="2:6" x14ac:dyDescent="0.3">
      <c r="C33" t="s">
        <v>451</v>
      </c>
      <c r="D33">
        <f>10*9250</f>
        <v>92500</v>
      </c>
      <c r="F33" t="s">
        <v>450</v>
      </c>
    </row>
    <row r="34" spans="2:6" x14ac:dyDescent="0.3">
      <c r="C34" t="s">
        <v>29</v>
      </c>
      <c r="D34">
        <f>4*9250</f>
        <v>37000</v>
      </c>
      <c r="F34" t="s">
        <v>450</v>
      </c>
    </row>
    <row r="36" spans="2:6" x14ac:dyDescent="0.3">
      <c r="B36" t="s">
        <v>122</v>
      </c>
    </row>
    <row r="37" spans="2:6" x14ac:dyDescent="0.3">
      <c r="C37" t="s">
        <v>408</v>
      </c>
      <c r="D37" t="s">
        <v>470</v>
      </c>
      <c r="E37" t="s">
        <v>470</v>
      </c>
      <c r="F37" t="s">
        <v>409</v>
      </c>
    </row>
    <row r="38" spans="2:6" x14ac:dyDescent="0.3">
      <c r="C38" t="s">
        <v>423</v>
      </c>
      <c r="D38" t="s">
        <v>470</v>
      </c>
      <c r="E38" t="s">
        <v>470</v>
      </c>
      <c r="F38" t="s">
        <v>424</v>
      </c>
    </row>
    <row r="39" spans="2:6" x14ac:dyDescent="0.3">
      <c r="C39" t="s">
        <v>426</v>
      </c>
      <c r="D39" t="s">
        <v>470</v>
      </c>
      <c r="E39" t="s">
        <v>470</v>
      </c>
      <c r="F39" t="s">
        <v>473</v>
      </c>
    </row>
    <row r="40" spans="2:6" x14ac:dyDescent="0.3">
      <c r="C40" t="s">
        <v>431</v>
      </c>
      <c r="D40">
        <v>0</v>
      </c>
      <c r="F40" t="s">
        <v>432</v>
      </c>
    </row>
    <row r="41" spans="2:6" x14ac:dyDescent="0.3">
      <c r="C41" t="s">
        <v>439</v>
      </c>
      <c r="D41" t="s">
        <v>470</v>
      </c>
      <c r="E41" t="s">
        <v>470</v>
      </c>
      <c r="F41" t="s">
        <v>440</v>
      </c>
    </row>
    <row r="42" spans="2:6" x14ac:dyDescent="0.3">
      <c r="B42" t="s">
        <v>202</v>
      </c>
    </row>
    <row r="43" spans="2:6" x14ac:dyDescent="0.3">
      <c r="C43" t="s">
        <v>400</v>
      </c>
      <c r="D43">
        <v>600000</v>
      </c>
      <c r="F43" t="s">
        <v>481</v>
      </c>
    </row>
    <row r="44" spans="2:6" x14ac:dyDescent="0.3">
      <c r="C44" t="s">
        <v>428</v>
      </c>
      <c r="D44" t="s">
        <v>470</v>
      </c>
      <c r="E44" t="s">
        <v>470</v>
      </c>
    </row>
    <row r="45" spans="2:6" x14ac:dyDescent="0.3">
      <c r="C45" t="s">
        <v>425</v>
      </c>
      <c r="D45" t="s">
        <v>470</v>
      </c>
      <c r="E45" t="s">
        <v>472</v>
      </c>
      <c r="F45" t="s">
        <v>429</v>
      </c>
    </row>
    <row r="46" spans="2:6" x14ac:dyDescent="0.3">
      <c r="C46" t="s">
        <v>434</v>
      </c>
      <c r="F46" t="s">
        <v>435</v>
      </c>
    </row>
    <row r="48" spans="2:6" x14ac:dyDescent="0.3">
      <c r="B48" t="s">
        <v>326</v>
      </c>
    </row>
    <row r="49" spans="3:6" x14ac:dyDescent="0.3">
      <c r="C49" t="s">
        <v>441</v>
      </c>
      <c r="D49">
        <v>0</v>
      </c>
      <c r="E49" t="s">
        <v>470</v>
      </c>
      <c r="F49" t="s">
        <v>442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C6FB8-55B1-4027-BD00-7AA2E1B84F6C}">
  <dimension ref="A2:V478"/>
  <sheetViews>
    <sheetView workbookViewId="0">
      <pane xSplit="2" ySplit="6" topLeftCell="C103" activePane="bottomRight" state="frozen"/>
      <selection activeCell="E239" sqref="E239"/>
      <selection pane="topRight" activeCell="E239" sqref="E239"/>
      <selection pane="bottomLeft" activeCell="E239" sqref="E239"/>
      <selection pane="bottomRight" activeCell="D119" sqref="D119"/>
    </sheetView>
  </sheetViews>
  <sheetFormatPr defaultRowHeight="13.2" x14ac:dyDescent="0.25"/>
  <cols>
    <col min="1" max="1" width="8.88671875" style="13"/>
    <col min="2" max="2" width="27.21875" style="13" customWidth="1"/>
    <col min="3" max="3" width="20.5546875" style="13" customWidth="1"/>
    <col min="4" max="4" width="25.33203125" style="13" customWidth="1"/>
    <col min="5" max="5" width="26.21875" style="13" customWidth="1"/>
    <col min="6" max="6" width="37.6640625" style="13" customWidth="1"/>
    <col min="7" max="7" width="19.109375" style="13" customWidth="1"/>
    <col min="8" max="8" width="14.88671875" style="13" customWidth="1"/>
    <col min="9" max="9" width="17.6640625" style="13" customWidth="1"/>
    <col min="10" max="11" width="20.33203125" style="13" customWidth="1"/>
    <col min="12" max="14" width="23.5546875" style="13" customWidth="1"/>
    <col min="15" max="19" width="8.88671875" style="13"/>
    <col min="20" max="20" width="11" style="13" customWidth="1"/>
    <col min="21" max="21" width="15.88671875" style="13" customWidth="1"/>
    <col min="22" max="22" width="12.6640625" style="13" bestFit="1" customWidth="1"/>
    <col min="23" max="16384" width="8.88671875" style="13"/>
  </cols>
  <sheetData>
    <row r="2" spans="1:22" x14ac:dyDescent="0.25">
      <c r="A2" s="41"/>
      <c r="B2" s="42"/>
      <c r="C2" s="42"/>
      <c r="D2" s="42"/>
      <c r="E2" s="43"/>
      <c r="F2" s="44"/>
      <c r="G2" s="44"/>
      <c r="H2" s="45"/>
      <c r="I2" s="45"/>
      <c r="J2" s="42"/>
      <c r="K2" s="42"/>
    </row>
    <row r="3" spans="1:22" x14ac:dyDescent="0.25">
      <c r="A3" s="41" t="s">
        <v>106</v>
      </c>
      <c r="B3" s="42"/>
      <c r="C3" s="42"/>
      <c r="D3" s="42"/>
      <c r="E3" s="46" t="s">
        <v>107</v>
      </c>
      <c r="F3" s="47"/>
      <c r="G3" s="47"/>
      <c r="H3" s="48"/>
      <c r="I3" s="48"/>
      <c r="J3" s="49">
        <f>SUM(J7:J21)</f>
        <v>1158240</v>
      </c>
      <c r="K3" s="49"/>
      <c r="O3" s="17" t="s">
        <v>108</v>
      </c>
      <c r="T3" s="50">
        <v>45258</v>
      </c>
      <c r="U3" s="34">
        <v>2785000</v>
      </c>
    </row>
    <row r="4" spans="1:22" x14ac:dyDescent="0.25">
      <c r="A4" s="146" t="s">
        <v>109</v>
      </c>
      <c r="B4" s="148" t="s">
        <v>110</v>
      </c>
      <c r="C4" s="146" t="s">
        <v>111</v>
      </c>
      <c r="D4" s="146" t="s">
        <v>112</v>
      </c>
      <c r="E4" s="146" t="s">
        <v>113</v>
      </c>
      <c r="F4" s="146" t="s">
        <v>114</v>
      </c>
      <c r="G4" s="142" t="s">
        <v>115</v>
      </c>
      <c r="H4" s="142" t="s">
        <v>116</v>
      </c>
      <c r="I4" s="144" t="s">
        <v>117</v>
      </c>
      <c r="J4" s="142" t="s">
        <v>118</v>
      </c>
      <c r="K4" s="142" t="s">
        <v>452</v>
      </c>
      <c r="L4" s="144" t="s">
        <v>389</v>
      </c>
      <c r="M4" s="142" t="s">
        <v>391</v>
      </c>
      <c r="N4" s="142" t="s">
        <v>390</v>
      </c>
      <c r="O4" s="17" t="s">
        <v>119</v>
      </c>
      <c r="T4" s="50">
        <v>45330</v>
      </c>
      <c r="U4" s="34">
        <f>J3</f>
        <v>1158240</v>
      </c>
    </row>
    <row r="5" spans="1:22" ht="25.2" customHeight="1" x14ac:dyDescent="0.25">
      <c r="A5" s="147"/>
      <c r="B5" s="149"/>
      <c r="C5" s="147"/>
      <c r="D5" s="147"/>
      <c r="E5" s="147"/>
      <c r="F5" s="147"/>
      <c r="G5" s="143"/>
      <c r="H5" s="143"/>
      <c r="I5" s="145"/>
      <c r="J5" s="143"/>
      <c r="K5" s="143"/>
      <c r="L5" s="145"/>
      <c r="M5" s="143"/>
      <c r="N5" s="143"/>
      <c r="O5" s="17"/>
      <c r="U5" s="34"/>
    </row>
    <row r="6" spans="1:22" x14ac:dyDescent="0.25">
      <c r="A6" s="51" t="s">
        <v>120</v>
      </c>
      <c r="B6" s="51" t="s">
        <v>120</v>
      </c>
      <c r="C6" s="51" t="s">
        <v>120</v>
      </c>
      <c r="D6" s="51" t="s">
        <v>120</v>
      </c>
      <c r="E6" s="52"/>
      <c r="F6" s="51" t="s">
        <v>120</v>
      </c>
      <c r="G6" s="51" t="s">
        <v>120</v>
      </c>
      <c r="H6" s="51" t="s">
        <v>120</v>
      </c>
      <c r="I6" s="51" t="s">
        <v>120</v>
      </c>
      <c r="J6" s="51" t="s">
        <v>120</v>
      </c>
      <c r="K6" s="124"/>
    </row>
    <row r="7" spans="1:22" x14ac:dyDescent="0.25">
      <c r="A7" s="53" t="s">
        <v>121</v>
      </c>
      <c r="B7" s="54" t="s">
        <v>17</v>
      </c>
      <c r="C7" s="54" t="s">
        <v>122</v>
      </c>
      <c r="D7" s="54" t="s">
        <v>16</v>
      </c>
      <c r="E7" s="55"/>
      <c r="F7" s="56" t="s">
        <v>123</v>
      </c>
      <c r="G7" s="57">
        <v>5</v>
      </c>
      <c r="H7" s="58">
        <v>2022</v>
      </c>
      <c r="I7" s="58">
        <v>2027</v>
      </c>
      <c r="J7" s="59">
        <v>114900</v>
      </c>
      <c r="K7" s="125"/>
      <c r="L7" s="13">
        <v>2006</v>
      </c>
      <c r="M7" s="13">
        <v>2006</v>
      </c>
      <c r="N7" s="13">
        <v>2027</v>
      </c>
      <c r="O7" s="13" t="s">
        <v>387</v>
      </c>
    </row>
    <row r="8" spans="1:22" x14ac:dyDescent="0.25">
      <c r="A8" s="53" t="s">
        <v>121</v>
      </c>
      <c r="B8" s="54" t="s">
        <v>17</v>
      </c>
      <c r="C8" s="54" t="s">
        <v>122</v>
      </c>
      <c r="D8" s="54" t="s">
        <v>38</v>
      </c>
      <c r="E8" s="55"/>
      <c r="F8" s="56" t="s">
        <v>123</v>
      </c>
      <c r="G8" s="57">
        <v>5</v>
      </c>
      <c r="H8" s="58">
        <v>2022</v>
      </c>
      <c r="I8" s="58">
        <v>2027</v>
      </c>
      <c r="J8" s="59">
        <v>5650</v>
      </c>
      <c r="K8" s="125"/>
      <c r="L8" s="13">
        <v>2006</v>
      </c>
      <c r="M8" s="13">
        <v>2006</v>
      </c>
      <c r="N8" s="13">
        <v>2027</v>
      </c>
    </row>
    <row r="9" spans="1:22" s="140" customFormat="1" x14ac:dyDescent="0.25">
      <c r="A9" s="131" t="s">
        <v>124</v>
      </c>
      <c r="B9" s="132" t="s">
        <v>18</v>
      </c>
      <c r="C9" s="132" t="s">
        <v>122</v>
      </c>
      <c r="D9" s="132" t="s">
        <v>16</v>
      </c>
      <c r="E9" s="133" t="s">
        <v>125</v>
      </c>
      <c r="F9" s="134" t="s">
        <v>126</v>
      </c>
      <c r="G9" s="135">
        <v>0</v>
      </c>
      <c r="H9" s="136">
        <v>2022</v>
      </c>
      <c r="I9" s="136" t="s">
        <v>127</v>
      </c>
      <c r="J9" s="137">
        <v>174040</v>
      </c>
      <c r="K9" s="138"/>
      <c r="L9" s="139" t="s">
        <v>392</v>
      </c>
      <c r="M9" s="140">
        <v>2015</v>
      </c>
    </row>
    <row r="10" spans="1:22" x14ac:dyDescent="0.25">
      <c r="A10" s="53" t="s">
        <v>128</v>
      </c>
      <c r="B10" s="54" t="s">
        <v>22</v>
      </c>
      <c r="C10" s="54" t="s">
        <v>122</v>
      </c>
      <c r="D10" s="54" t="s">
        <v>16</v>
      </c>
      <c r="E10" s="55" t="s">
        <v>129</v>
      </c>
      <c r="F10" s="56" t="s">
        <v>130</v>
      </c>
      <c r="G10" s="57">
        <v>2</v>
      </c>
      <c r="H10" s="58">
        <v>2022</v>
      </c>
      <c r="I10" s="58">
        <v>2024</v>
      </c>
      <c r="J10" s="59">
        <v>0</v>
      </c>
      <c r="K10" s="125"/>
      <c r="L10" s="13">
        <v>1969</v>
      </c>
      <c r="M10" s="13">
        <v>2015</v>
      </c>
      <c r="N10" s="107" t="s">
        <v>393</v>
      </c>
    </row>
    <row r="11" spans="1:22" x14ac:dyDescent="0.25">
      <c r="A11" s="53" t="s">
        <v>131</v>
      </c>
      <c r="B11" s="54" t="s">
        <v>23</v>
      </c>
      <c r="C11" s="54" t="s">
        <v>122</v>
      </c>
      <c r="D11" s="54" t="s">
        <v>16</v>
      </c>
      <c r="E11" s="55"/>
      <c r="F11" s="56" t="s">
        <v>123</v>
      </c>
      <c r="G11" s="57">
        <v>5</v>
      </c>
      <c r="H11" s="58">
        <v>2022</v>
      </c>
      <c r="I11" s="58">
        <v>2027</v>
      </c>
      <c r="J11" s="59">
        <v>169520</v>
      </c>
      <c r="K11" s="125"/>
      <c r="L11" s="13">
        <v>2006</v>
      </c>
      <c r="M11" s="13">
        <v>2006</v>
      </c>
      <c r="N11" s="13">
        <v>2027</v>
      </c>
    </row>
    <row r="12" spans="1:22" x14ac:dyDescent="0.25">
      <c r="A12" s="53" t="s">
        <v>131</v>
      </c>
      <c r="B12" s="54" t="s">
        <v>23</v>
      </c>
      <c r="C12" s="54" t="s">
        <v>122</v>
      </c>
      <c r="D12" s="54" t="s">
        <v>38</v>
      </c>
      <c r="E12" s="55"/>
      <c r="F12" s="56" t="s">
        <v>123</v>
      </c>
      <c r="G12" s="57">
        <v>5</v>
      </c>
      <c r="H12" s="58">
        <v>2022</v>
      </c>
      <c r="I12" s="58">
        <v>2027</v>
      </c>
      <c r="J12" s="59">
        <v>3920</v>
      </c>
      <c r="K12" s="125"/>
      <c r="L12" s="13">
        <v>2006</v>
      </c>
      <c r="M12" s="13">
        <v>2006</v>
      </c>
      <c r="N12" s="13">
        <v>2027</v>
      </c>
      <c r="V12" s="34"/>
    </row>
    <row r="13" spans="1:22" s="140" customFormat="1" x14ac:dyDescent="0.25">
      <c r="A13" s="131" t="s">
        <v>132</v>
      </c>
      <c r="B13" s="132" t="s">
        <v>24</v>
      </c>
      <c r="C13" s="132" t="s">
        <v>122</v>
      </c>
      <c r="D13" s="132" t="s">
        <v>38</v>
      </c>
      <c r="E13" s="133"/>
      <c r="F13" s="134" t="s">
        <v>123</v>
      </c>
      <c r="G13" s="135">
        <v>5</v>
      </c>
      <c r="H13" s="136">
        <v>2022</v>
      </c>
      <c r="I13" s="136">
        <v>2027</v>
      </c>
      <c r="J13" s="137">
        <v>6270</v>
      </c>
      <c r="K13" s="138"/>
      <c r="L13" s="139" t="s">
        <v>392</v>
      </c>
      <c r="M13" s="140">
        <v>2015</v>
      </c>
      <c r="V13" s="141"/>
    </row>
    <row r="14" spans="1:22" s="140" customFormat="1" x14ac:dyDescent="0.25">
      <c r="A14" s="131" t="s">
        <v>133</v>
      </c>
      <c r="B14" s="132" t="s">
        <v>25</v>
      </c>
      <c r="C14" s="132" t="s">
        <v>122</v>
      </c>
      <c r="D14" s="132" t="s">
        <v>16</v>
      </c>
      <c r="E14" s="133" t="s">
        <v>129</v>
      </c>
      <c r="F14" s="134" t="s">
        <v>123</v>
      </c>
      <c r="G14" s="135">
        <v>5</v>
      </c>
      <c r="H14" s="136">
        <v>2022</v>
      </c>
      <c r="I14" s="136">
        <v>2027</v>
      </c>
      <c r="J14" s="137">
        <v>105060</v>
      </c>
      <c r="K14" s="138"/>
      <c r="L14" s="139" t="s">
        <v>392</v>
      </c>
      <c r="M14" s="140">
        <v>2015</v>
      </c>
      <c r="V14" s="141"/>
    </row>
    <row r="15" spans="1:22" x14ac:dyDescent="0.25">
      <c r="A15" s="53" t="s">
        <v>134</v>
      </c>
      <c r="B15" s="54" t="s">
        <v>26</v>
      </c>
      <c r="C15" s="54" t="s">
        <v>122</v>
      </c>
      <c r="D15" s="54" t="s">
        <v>16</v>
      </c>
      <c r="E15" s="55" t="s">
        <v>129</v>
      </c>
      <c r="F15" s="56" t="s">
        <v>123</v>
      </c>
      <c r="G15" s="57">
        <v>5</v>
      </c>
      <c r="H15" s="58">
        <v>2022</v>
      </c>
      <c r="I15" s="58">
        <v>2027</v>
      </c>
      <c r="J15" s="59">
        <v>151100</v>
      </c>
      <c r="K15" s="125"/>
      <c r="L15" s="13" t="s">
        <v>334</v>
      </c>
      <c r="M15" s="13">
        <v>2006</v>
      </c>
      <c r="N15" s="13">
        <v>2027</v>
      </c>
    </row>
    <row r="16" spans="1:22" x14ac:dyDescent="0.25">
      <c r="A16" s="53" t="s">
        <v>134</v>
      </c>
      <c r="B16" s="54" t="s">
        <v>26</v>
      </c>
      <c r="C16" s="54" t="s">
        <v>122</v>
      </c>
      <c r="D16" s="54" t="s">
        <v>38</v>
      </c>
      <c r="E16" s="55"/>
      <c r="F16" s="56" t="s">
        <v>123</v>
      </c>
      <c r="G16" s="57">
        <v>5</v>
      </c>
      <c r="H16" s="58">
        <v>2022</v>
      </c>
      <c r="I16" s="58">
        <v>2027</v>
      </c>
      <c r="J16" s="59">
        <v>5210</v>
      </c>
      <c r="K16" s="125"/>
      <c r="L16" s="13" t="s">
        <v>334</v>
      </c>
      <c r="M16" s="13">
        <v>2006</v>
      </c>
      <c r="N16" s="13">
        <v>2027</v>
      </c>
    </row>
    <row r="17" spans="1:22" s="104" customFormat="1" x14ac:dyDescent="0.25">
      <c r="A17" s="97" t="s">
        <v>135</v>
      </c>
      <c r="B17" s="98" t="s">
        <v>27</v>
      </c>
      <c r="C17" s="98" t="s">
        <v>122</v>
      </c>
      <c r="D17" s="98" t="s">
        <v>16</v>
      </c>
      <c r="E17" s="99" t="s">
        <v>129</v>
      </c>
      <c r="F17" s="100" t="s">
        <v>130</v>
      </c>
      <c r="G17" s="101">
        <v>2</v>
      </c>
      <c r="H17" s="102">
        <v>2022</v>
      </c>
      <c r="I17" s="102">
        <v>2024</v>
      </c>
      <c r="J17" s="103">
        <v>308810</v>
      </c>
      <c r="K17" s="126" t="s">
        <v>444</v>
      </c>
      <c r="L17" s="104">
        <v>2002</v>
      </c>
      <c r="M17" s="104">
        <v>2002</v>
      </c>
      <c r="N17" s="104">
        <v>2024</v>
      </c>
      <c r="V17" s="105"/>
    </row>
    <row r="18" spans="1:22" s="104" customFormat="1" x14ac:dyDescent="0.25">
      <c r="A18" s="97" t="s">
        <v>135</v>
      </c>
      <c r="B18" s="98" t="s">
        <v>27</v>
      </c>
      <c r="C18" s="98" t="s">
        <v>122</v>
      </c>
      <c r="D18" s="98" t="s">
        <v>38</v>
      </c>
      <c r="E18" s="99"/>
      <c r="F18" s="106" t="s">
        <v>123</v>
      </c>
      <c r="G18" s="101">
        <v>5</v>
      </c>
      <c r="H18" s="102">
        <v>2022</v>
      </c>
      <c r="I18" s="102">
        <v>2027</v>
      </c>
      <c r="J18" s="103">
        <v>9500</v>
      </c>
      <c r="K18" s="126" t="s">
        <v>444</v>
      </c>
      <c r="L18" s="104">
        <v>2002</v>
      </c>
      <c r="M18" s="104">
        <v>2002</v>
      </c>
      <c r="N18" s="104">
        <v>2024</v>
      </c>
    </row>
    <row r="19" spans="1:22" s="104" customFormat="1" x14ac:dyDescent="0.25">
      <c r="A19" s="97" t="s">
        <v>135</v>
      </c>
      <c r="B19" s="98" t="s">
        <v>27</v>
      </c>
      <c r="C19" s="98" t="s">
        <v>122</v>
      </c>
      <c r="D19" s="98" t="s">
        <v>36</v>
      </c>
      <c r="E19" s="99" t="s">
        <v>129</v>
      </c>
      <c r="F19" s="106" t="s">
        <v>123</v>
      </c>
      <c r="G19" s="101">
        <v>5</v>
      </c>
      <c r="H19" s="102">
        <v>2022</v>
      </c>
      <c r="I19" s="102">
        <v>2027</v>
      </c>
      <c r="J19" s="103">
        <v>5960</v>
      </c>
      <c r="K19" s="126" t="s">
        <v>444</v>
      </c>
      <c r="L19" s="104">
        <v>2002</v>
      </c>
      <c r="M19" s="104">
        <v>2002</v>
      </c>
      <c r="N19" s="104">
        <v>2024</v>
      </c>
    </row>
    <row r="20" spans="1:22" x14ac:dyDescent="0.25">
      <c r="A20" s="53" t="s">
        <v>136</v>
      </c>
      <c r="B20" s="54" t="s">
        <v>28</v>
      </c>
      <c r="C20" s="54" t="s">
        <v>122</v>
      </c>
      <c r="D20" s="54" t="s">
        <v>16</v>
      </c>
      <c r="E20" s="55" t="s">
        <v>137</v>
      </c>
      <c r="F20" s="56" t="s">
        <v>126</v>
      </c>
      <c r="G20" s="57">
        <v>0</v>
      </c>
      <c r="H20" s="58">
        <v>2022</v>
      </c>
      <c r="I20" s="58" t="s">
        <v>127</v>
      </c>
      <c r="J20" s="59">
        <v>94120</v>
      </c>
      <c r="K20" s="125"/>
      <c r="L20" s="13">
        <v>2006</v>
      </c>
      <c r="M20" s="13">
        <v>2006</v>
      </c>
      <c r="N20" s="13">
        <v>2027</v>
      </c>
    </row>
    <row r="21" spans="1:22" x14ac:dyDescent="0.25">
      <c r="A21" s="53" t="s">
        <v>136</v>
      </c>
      <c r="B21" s="54" t="s">
        <v>28</v>
      </c>
      <c r="C21" s="54" t="s">
        <v>122</v>
      </c>
      <c r="D21" s="54" t="s">
        <v>38</v>
      </c>
      <c r="E21" s="55"/>
      <c r="F21" s="56" t="s">
        <v>123</v>
      </c>
      <c r="G21" s="57">
        <v>5</v>
      </c>
      <c r="H21" s="58">
        <v>2022</v>
      </c>
      <c r="I21" s="58">
        <v>2027</v>
      </c>
      <c r="J21" s="59">
        <v>4180</v>
      </c>
      <c r="K21" s="125"/>
      <c r="L21" s="13">
        <v>2006</v>
      </c>
      <c r="M21" s="13">
        <v>2006</v>
      </c>
      <c r="N21" s="13">
        <v>2027</v>
      </c>
    </row>
    <row r="24" spans="1:22" x14ac:dyDescent="0.25">
      <c r="A24" s="41"/>
      <c r="B24" s="42"/>
      <c r="C24" s="42"/>
      <c r="D24" s="42"/>
      <c r="E24" s="43"/>
      <c r="F24" s="44"/>
      <c r="G24" s="44"/>
      <c r="H24" s="45"/>
      <c r="I24" s="45"/>
      <c r="J24" s="42"/>
      <c r="K24" s="42"/>
    </row>
    <row r="25" spans="1:22" x14ac:dyDescent="0.25">
      <c r="A25" s="41" t="s">
        <v>138</v>
      </c>
      <c r="B25" s="42"/>
      <c r="C25" s="42"/>
      <c r="D25" s="42"/>
      <c r="E25" s="46" t="s">
        <v>107</v>
      </c>
      <c r="F25" s="61"/>
      <c r="G25" s="61"/>
      <c r="H25" s="62"/>
      <c r="I25" s="62"/>
      <c r="J25" s="49">
        <f>SUM(J29:J78)</f>
        <v>769240</v>
      </c>
      <c r="K25" s="49"/>
      <c r="O25" s="17" t="s">
        <v>108</v>
      </c>
      <c r="T25" s="50">
        <v>45258</v>
      </c>
      <c r="U25" s="34">
        <v>1000012</v>
      </c>
    </row>
    <row r="26" spans="1:22" x14ac:dyDescent="0.25">
      <c r="A26" s="146" t="s">
        <v>109</v>
      </c>
      <c r="B26" s="148" t="s">
        <v>110</v>
      </c>
      <c r="C26" s="146" t="s">
        <v>111</v>
      </c>
      <c r="D26" s="146" t="s">
        <v>112</v>
      </c>
      <c r="E26" s="146" t="s">
        <v>113</v>
      </c>
      <c r="F26" s="146" t="s">
        <v>114</v>
      </c>
      <c r="G26" s="142" t="s">
        <v>115</v>
      </c>
      <c r="H26" s="142" t="s">
        <v>116</v>
      </c>
      <c r="I26" s="144" t="s">
        <v>117</v>
      </c>
      <c r="J26" s="142" t="s">
        <v>118</v>
      </c>
      <c r="K26" s="142" t="s">
        <v>452</v>
      </c>
      <c r="L26" s="144" t="s">
        <v>389</v>
      </c>
      <c r="M26" s="142" t="s">
        <v>391</v>
      </c>
      <c r="N26" s="142" t="s">
        <v>390</v>
      </c>
      <c r="O26" s="17" t="s">
        <v>119</v>
      </c>
      <c r="T26" s="50">
        <v>45330</v>
      </c>
      <c r="U26" s="34">
        <f>J25</f>
        <v>769240</v>
      </c>
    </row>
    <row r="27" spans="1:22" x14ac:dyDescent="0.25">
      <c r="A27" s="147"/>
      <c r="B27" s="149"/>
      <c r="C27" s="147"/>
      <c r="D27" s="147"/>
      <c r="E27" s="147"/>
      <c r="F27" s="147"/>
      <c r="G27" s="143"/>
      <c r="H27" s="143"/>
      <c r="I27" s="145"/>
      <c r="J27" s="143"/>
      <c r="K27" s="143"/>
      <c r="L27" s="145"/>
      <c r="M27" s="143"/>
      <c r="N27" s="143"/>
    </row>
    <row r="28" spans="1:22" x14ac:dyDescent="0.25">
      <c r="A28" s="51" t="s">
        <v>120</v>
      </c>
      <c r="B28" s="51" t="s">
        <v>120</v>
      </c>
      <c r="C28" s="51" t="s">
        <v>120</v>
      </c>
      <c r="D28" s="51" t="s">
        <v>120</v>
      </c>
      <c r="E28" s="52"/>
      <c r="F28" s="51" t="s">
        <v>120</v>
      </c>
      <c r="G28" s="51" t="s">
        <v>120</v>
      </c>
      <c r="H28" s="51" t="s">
        <v>120</v>
      </c>
      <c r="I28" s="51" t="s">
        <v>120</v>
      </c>
      <c r="J28" s="51" t="s">
        <v>120</v>
      </c>
      <c r="K28" s="124"/>
    </row>
    <row r="29" spans="1:22" x14ac:dyDescent="0.25">
      <c r="A29" s="53" t="s">
        <v>121</v>
      </c>
      <c r="B29" s="54" t="s">
        <v>17</v>
      </c>
      <c r="C29" s="54" t="s">
        <v>139</v>
      </c>
      <c r="D29" s="54" t="s">
        <v>39</v>
      </c>
      <c r="E29" s="55"/>
      <c r="F29" s="56" t="s">
        <v>130</v>
      </c>
      <c r="G29" s="57">
        <v>2</v>
      </c>
      <c r="H29" s="58">
        <v>2022</v>
      </c>
      <c r="I29" s="58">
        <v>2024</v>
      </c>
      <c r="J29" s="59">
        <v>19231</v>
      </c>
    </row>
    <row r="30" spans="1:22" x14ac:dyDescent="0.25">
      <c r="A30" s="53" t="s">
        <v>121</v>
      </c>
      <c r="B30" s="54" t="s">
        <v>17</v>
      </c>
      <c r="C30" s="54" t="s">
        <v>140</v>
      </c>
      <c r="D30" s="54" t="s">
        <v>39</v>
      </c>
      <c r="E30" s="55"/>
      <c r="F30" s="56" t="s">
        <v>130</v>
      </c>
      <c r="G30" s="57">
        <v>2</v>
      </c>
      <c r="H30" s="58">
        <v>2022</v>
      </c>
      <c r="I30" s="58">
        <v>2024</v>
      </c>
      <c r="J30" s="59">
        <v>19231</v>
      </c>
    </row>
    <row r="31" spans="1:22" x14ac:dyDescent="0.25">
      <c r="A31" s="53" t="s">
        <v>121</v>
      </c>
      <c r="B31" s="54" t="s">
        <v>17</v>
      </c>
      <c r="C31" s="54" t="s">
        <v>141</v>
      </c>
      <c r="D31" s="54" t="s">
        <v>39</v>
      </c>
      <c r="E31" s="55"/>
      <c r="F31" s="56" t="s">
        <v>130</v>
      </c>
      <c r="G31" s="57">
        <v>2</v>
      </c>
      <c r="H31" s="58">
        <v>2022</v>
      </c>
      <c r="I31" s="58">
        <v>2024</v>
      </c>
      <c r="J31" s="59">
        <v>19231</v>
      </c>
    </row>
    <row r="32" spans="1:22" x14ac:dyDescent="0.25">
      <c r="A32" s="53" t="s">
        <v>124</v>
      </c>
      <c r="B32" s="54" t="s">
        <v>18</v>
      </c>
      <c r="C32" s="54" t="s">
        <v>142</v>
      </c>
      <c r="D32" s="54" t="s">
        <v>39</v>
      </c>
      <c r="E32" s="55"/>
      <c r="F32" s="56" t="s">
        <v>130</v>
      </c>
      <c r="G32" s="57">
        <v>2</v>
      </c>
      <c r="H32" s="58">
        <v>2022</v>
      </c>
      <c r="I32" s="58">
        <v>2024</v>
      </c>
      <c r="J32" s="59">
        <v>19231</v>
      </c>
      <c r="K32" s="13" t="s">
        <v>360</v>
      </c>
    </row>
    <row r="33" spans="1:11" x14ac:dyDescent="0.25">
      <c r="A33" s="53" t="s">
        <v>124</v>
      </c>
      <c r="B33" s="54" t="s">
        <v>18</v>
      </c>
      <c r="C33" s="54" t="s">
        <v>143</v>
      </c>
      <c r="D33" s="54" t="s">
        <v>39</v>
      </c>
      <c r="E33" s="55"/>
      <c r="F33" s="56" t="s">
        <v>130</v>
      </c>
      <c r="G33" s="57">
        <v>2</v>
      </c>
      <c r="H33" s="58">
        <v>2022</v>
      </c>
      <c r="I33" s="58">
        <v>2024</v>
      </c>
      <c r="J33" s="59">
        <v>19231</v>
      </c>
      <c r="K33" s="13" t="s">
        <v>360</v>
      </c>
    </row>
    <row r="34" spans="1:11" x14ac:dyDescent="0.25">
      <c r="A34" s="53" t="s">
        <v>124</v>
      </c>
      <c r="B34" s="54" t="s">
        <v>18</v>
      </c>
      <c r="C34" s="54" t="s">
        <v>144</v>
      </c>
      <c r="D34" s="54" t="s">
        <v>39</v>
      </c>
      <c r="E34" s="55"/>
      <c r="F34" s="56" t="s">
        <v>130</v>
      </c>
      <c r="G34" s="57">
        <v>2</v>
      </c>
      <c r="H34" s="58">
        <v>2022</v>
      </c>
      <c r="I34" s="58">
        <v>2024</v>
      </c>
      <c r="J34" s="59">
        <v>19231</v>
      </c>
      <c r="K34" s="13" t="s">
        <v>360</v>
      </c>
    </row>
    <row r="35" spans="1:11" x14ac:dyDescent="0.25">
      <c r="A35" s="53" t="s">
        <v>124</v>
      </c>
      <c r="B35" s="54" t="s">
        <v>18</v>
      </c>
      <c r="C35" s="54" t="s">
        <v>145</v>
      </c>
      <c r="D35" s="54" t="s">
        <v>39</v>
      </c>
      <c r="E35" s="55"/>
      <c r="F35" s="56" t="s">
        <v>130</v>
      </c>
      <c r="G35" s="57">
        <v>2</v>
      </c>
      <c r="H35" s="58">
        <v>2022</v>
      </c>
      <c r="I35" s="58">
        <v>2024</v>
      </c>
      <c r="J35" s="59">
        <v>19231</v>
      </c>
      <c r="K35" s="13" t="s">
        <v>360</v>
      </c>
    </row>
    <row r="36" spans="1:11" x14ac:dyDescent="0.25">
      <c r="A36" s="53" t="s">
        <v>146</v>
      </c>
      <c r="B36" s="54" t="s">
        <v>19</v>
      </c>
      <c r="C36" s="54" t="s">
        <v>147</v>
      </c>
      <c r="D36" s="54" t="s">
        <v>39</v>
      </c>
      <c r="E36" s="55"/>
      <c r="F36" s="56" t="s">
        <v>130</v>
      </c>
      <c r="G36" s="57">
        <v>2</v>
      </c>
      <c r="H36" s="58">
        <v>2022</v>
      </c>
      <c r="I36" s="58">
        <v>2024</v>
      </c>
      <c r="J36" s="59">
        <v>19231</v>
      </c>
    </row>
    <row r="37" spans="1:11" x14ac:dyDescent="0.25">
      <c r="A37" s="53" t="s">
        <v>146</v>
      </c>
      <c r="B37" s="54" t="s">
        <v>19</v>
      </c>
      <c r="C37" s="54" t="s">
        <v>147</v>
      </c>
      <c r="D37" s="54" t="s">
        <v>39</v>
      </c>
      <c r="E37" s="55"/>
      <c r="F37" s="56" t="s">
        <v>130</v>
      </c>
      <c r="G37" s="57">
        <v>2</v>
      </c>
      <c r="H37" s="58">
        <v>2022</v>
      </c>
      <c r="I37" s="58">
        <v>2024</v>
      </c>
      <c r="J37" s="59">
        <v>19231</v>
      </c>
    </row>
    <row r="38" spans="1:11" s="115" customFormat="1" x14ac:dyDescent="0.25">
      <c r="A38" s="117" t="s">
        <v>148</v>
      </c>
      <c r="B38" s="118" t="s">
        <v>20</v>
      </c>
      <c r="C38" s="118" t="s">
        <v>149</v>
      </c>
      <c r="D38" s="118" t="s">
        <v>39</v>
      </c>
      <c r="E38" s="119"/>
      <c r="F38" s="111" t="s">
        <v>130</v>
      </c>
      <c r="G38" s="120">
        <v>2</v>
      </c>
      <c r="H38" s="121">
        <v>2022</v>
      </c>
      <c r="I38" s="121">
        <v>2024</v>
      </c>
      <c r="J38" s="122"/>
    </row>
    <row r="39" spans="1:11" s="115" customFormat="1" x14ac:dyDescent="0.25">
      <c r="A39" s="117" t="s">
        <v>148</v>
      </c>
      <c r="B39" s="118" t="s">
        <v>20</v>
      </c>
      <c r="C39" s="118" t="s">
        <v>149</v>
      </c>
      <c r="D39" s="118" t="s">
        <v>39</v>
      </c>
      <c r="E39" s="119"/>
      <c r="F39" s="111" t="s">
        <v>130</v>
      </c>
      <c r="G39" s="120">
        <v>2</v>
      </c>
      <c r="H39" s="121">
        <v>2022</v>
      </c>
      <c r="I39" s="121">
        <v>2024</v>
      </c>
      <c r="J39" s="122"/>
    </row>
    <row r="40" spans="1:11" x14ac:dyDescent="0.25">
      <c r="A40" s="53" t="s">
        <v>150</v>
      </c>
      <c r="B40" s="54" t="s">
        <v>21</v>
      </c>
      <c r="C40" s="54" t="s">
        <v>151</v>
      </c>
      <c r="D40" s="54" t="s">
        <v>39</v>
      </c>
      <c r="E40" s="55"/>
      <c r="F40" s="56" t="s">
        <v>130</v>
      </c>
      <c r="G40" s="57">
        <v>2</v>
      </c>
      <c r="H40" s="58">
        <v>2022</v>
      </c>
      <c r="I40" s="58">
        <v>2024</v>
      </c>
      <c r="J40" s="59">
        <v>19231</v>
      </c>
    </row>
    <row r="41" spans="1:11" x14ac:dyDescent="0.25">
      <c r="A41" s="53" t="s">
        <v>150</v>
      </c>
      <c r="B41" s="54" t="s">
        <v>21</v>
      </c>
      <c r="C41" s="54" t="s">
        <v>152</v>
      </c>
      <c r="D41" s="54" t="s">
        <v>39</v>
      </c>
      <c r="E41" s="55"/>
      <c r="F41" s="56" t="s">
        <v>130</v>
      </c>
      <c r="G41" s="57">
        <v>2</v>
      </c>
      <c r="H41" s="58">
        <v>2022</v>
      </c>
      <c r="I41" s="58">
        <v>2024</v>
      </c>
      <c r="J41" s="59">
        <v>19231</v>
      </c>
    </row>
    <row r="42" spans="1:11" x14ac:dyDescent="0.25">
      <c r="A42" s="53" t="s">
        <v>150</v>
      </c>
      <c r="B42" s="54" t="s">
        <v>21</v>
      </c>
      <c r="C42" s="54" t="s">
        <v>152</v>
      </c>
      <c r="D42" s="54" t="s">
        <v>39</v>
      </c>
      <c r="E42" s="55"/>
      <c r="F42" s="56" t="s">
        <v>130</v>
      </c>
      <c r="G42" s="57">
        <v>2</v>
      </c>
      <c r="H42" s="58">
        <v>2022</v>
      </c>
      <c r="I42" s="58">
        <v>2024</v>
      </c>
      <c r="J42" s="59">
        <v>19231</v>
      </c>
    </row>
    <row r="43" spans="1:11" s="115" customFormat="1" x14ac:dyDescent="0.25">
      <c r="A43" s="117" t="s">
        <v>128</v>
      </c>
      <c r="B43" s="118" t="s">
        <v>22</v>
      </c>
      <c r="C43" s="118" t="s">
        <v>153</v>
      </c>
      <c r="D43" s="118" t="s">
        <v>39</v>
      </c>
      <c r="E43" s="119"/>
      <c r="F43" s="111" t="s">
        <v>130</v>
      </c>
      <c r="G43" s="120">
        <v>2</v>
      </c>
      <c r="H43" s="121">
        <v>2022</v>
      </c>
      <c r="I43" s="121">
        <v>2024</v>
      </c>
      <c r="J43" s="122"/>
    </row>
    <row r="44" spans="1:11" s="115" customFormat="1" x14ac:dyDescent="0.25">
      <c r="A44" s="117" t="s">
        <v>128</v>
      </c>
      <c r="B44" s="118" t="s">
        <v>22</v>
      </c>
      <c r="C44" s="118" t="s">
        <v>154</v>
      </c>
      <c r="D44" s="118" t="s">
        <v>39</v>
      </c>
      <c r="E44" s="119"/>
      <c r="F44" s="111" t="s">
        <v>130</v>
      </c>
      <c r="G44" s="120">
        <v>2</v>
      </c>
      <c r="H44" s="121">
        <v>2022</v>
      </c>
      <c r="I44" s="121">
        <v>2024</v>
      </c>
      <c r="J44" s="122"/>
    </row>
    <row r="45" spans="1:11" s="115" customFormat="1" x14ac:dyDescent="0.25">
      <c r="A45" s="117" t="s">
        <v>128</v>
      </c>
      <c r="B45" s="118" t="s">
        <v>22</v>
      </c>
      <c r="C45" s="118" t="s">
        <v>155</v>
      </c>
      <c r="D45" s="118" t="s">
        <v>39</v>
      </c>
      <c r="E45" s="119"/>
      <c r="F45" s="111" t="s">
        <v>130</v>
      </c>
      <c r="G45" s="120">
        <v>2</v>
      </c>
      <c r="H45" s="121">
        <v>2022</v>
      </c>
      <c r="I45" s="121">
        <v>2024</v>
      </c>
      <c r="J45" s="122"/>
    </row>
    <row r="46" spans="1:11" x14ac:dyDescent="0.25">
      <c r="A46" s="53" t="s">
        <v>131</v>
      </c>
      <c r="B46" s="54" t="s">
        <v>23</v>
      </c>
      <c r="C46" s="54" t="s">
        <v>156</v>
      </c>
      <c r="D46" s="54" t="s">
        <v>39</v>
      </c>
      <c r="E46" s="55"/>
      <c r="F46" s="56" t="s">
        <v>130</v>
      </c>
      <c r="G46" s="57">
        <v>2</v>
      </c>
      <c r="H46" s="58">
        <v>2022</v>
      </c>
      <c r="I46" s="58">
        <v>2024</v>
      </c>
      <c r="J46" s="59">
        <v>19231</v>
      </c>
    </row>
    <row r="47" spans="1:11" x14ac:dyDescent="0.25">
      <c r="A47" s="53" t="s">
        <v>131</v>
      </c>
      <c r="B47" s="54" t="s">
        <v>23</v>
      </c>
      <c r="C47" s="54" t="s">
        <v>157</v>
      </c>
      <c r="D47" s="54" t="s">
        <v>39</v>
      </c>
      <c r="E47" s="55"/>
      <c r="F47" s="56" t="s">
        <v>130</v>
      </c>
      <c r="G47" s="57">
        <v>2</v>
      </c>
      <c r="H47" s="58">
        <v>2022</v>
      </c>
      <c r="I47" s="58">
        <v>2024</v>
      </c>
      <c r="J47" s="59">
        <v>19231</v>
      </c>
    </row>
    <row r="48" spans="1:11" x14ac:dyDescent="0.25">
      <c r="A48" s="53" t="s">
        <v>132</v>
      </c>
      <c r="B48" s="54" t="s">
        <v>24</v>
      </c>
      <c r="C48" s="54" t="s">
        <v>158</v>
      </c>
      <c r="D48" s="54" t="s">
        <v>39</v>
      </c>
      <c r="E48" s="55" t="s">
        <v>159</v>
      </c>
      <c r="F48" s="56" t="s">
        <v>160</v>
      </c>
      <c r="G48" s="57">
        <v>10</v>
      </c>
      <c r="H48" s="58">
        <v>2022</v>
      </c>
      <c r="I48" s="58">
        <v>2032</v>
      </c>
      <c r="J48" s="59">
        <v>19231</v>
      </c>
      <c r="K48" s="13" t="s">
        <v>360</v>
      </c>
    </row>
    <row r="49" spans="1:11" ht="30" customHeight="1" x14ac:dyDescent="0.25">
      <c r="A49" s="53" t="s">
        <v>132</v>
      </c>
      <c r="B49" s="54" t="s">
        <v>24</v>
      </c>
      <c r="C49" s="54" t="s">
        <v>161</v>
      </c>
      <c r="D49" s="54" t="s">
        <v>39</v>
      </c>
      <c r="E49" s="55" t="s">
        <v>162</v>
      </c>
      <c r="F49" s="56" t="s">
        <v>160</v>
      </c>
      <c r="G49" s="57">
        <v>10</v>
      </c>
      <c r="H49" s="58">
        <v>2022</v>
      </c>
      <c r="I49" s="58">
        <v>2032</v>
      </c>
      <c r="J49" s="59">
        <v>19231</v>
      </c>
      <c r="K49" s="13" t="s">
        <v>360</v>
      </c>
    </row>
    <row r="50" spans="1:11" x14ac:dyDescent="0.25">
      <c r="A50" s="53" t="s">
        <v>132</v>
      </c>
      <c r="B50" s="54" t="s">
        <v>24</v>
      </c>
      <c r="C50" s="54" t="s">
        <v>163</v>
      </c>
      <c r="D50" s="54" t="s">
        <v>39</v>
      </c>
      <c r="E50" s="55"/>
      <c r="F50" s="56" t="s">
        <v>130</v>
      </c>
      <c r="G50" s="57">
        <v>2</v>
      </c>
      <c r="H50" s="58">
        <v>2022</v>
      </c>
      <c r="I50" s="58">
        <v>2024</v>
      </c>
      <c r="J50" s="59">
        <v>19231</v>
      </c>
      <c r="K50" s="13" t="s">
        <v>360</v>
      </c>
    </row>
    <row r="51" spans="1:11" x14ac:dyDescent="0.25">
      <c r="A51" s="53" t="s">
        <v>132</v>
      </c>
      <c r="B51" s="54" t="s">
        <v>24</v>
      </c>
      <c r="C51" s="54" t="s">
        <v>164</v>
      </c>
      <c r="D51" s="54" t="s">
        <v>39</v>
      </c>
      <c r="E51" s="55"/>
      <c r="F51" s="56" t="s">
        <v>130</v>
      </c>
      <c r="G51" s="57">
        <v>2</v>
      </c>
      <c r="H51" s="58">
        <v>2022</v>
      </c>
      <c r="I51" s="58">
        <v>2024</v>
      </c>
      <c r="J51" s="59">
        <v>19231</v>
      </c>
      <c r="K51" s="13" t="s">
        <v>360</v>
      </c>
    </row>
    <row r="52" spans="1:11" x14ac:dyDescent="0.25">
      <c r="A52" s="53" t="s">
        <v>132</v>
      </c>
      <c r="B52" s="54" t="s">
        <v>24</v>
      </c>
      <c r="C52" s="54" t="s">
        <v>165</v>
      </c>
      <c r="D52" s="54" t="s">
        <v>39</v>
      </c>
      <c r="E52" s="55"/>
      <c r="F52" s="56" t="s">
        <v>130</v>
      </c>
      <c r="G52" s="57">
        <v>2</v>
      </c>
      <c r="H52" s="58">
        <v>2022</v>
      </c>
      <c r="I52" s="58">
        <v>2024</v>
      </c>
      <c r="J52" s="59">
        <v>19231</v>
      </c>
    </row>
    <row r="53" spans="1:11" x14ac:dyDescent="0.25">
      <c r="A53" s="53" t="s">
        <v>132</v>
      </c>
      <c r="B53" s="54" t="s">
        <v>24</v>
      </c>
      <c r="C53" s="54" t="s">
        <v>166</v>
      </c>
      <c r="D53" s="54" t="s">
        <v>39</v>
      </c>
      <c r="E53" s="55"/>
      <c r="F53" s="56" t="s">
        <v>130</v>
      </c>
      <c r="G53" s="57">
        <v>2</v>
      </c>
      <c r="H53" s="58">
        <v>2022</v>
      </c>
      <c r="I53" s="58">
        <v>2024</v>
      </c>
      <c r="J53" s="59">
        <v>19231</v>
      </c>
    </row>
    <row r="54" spans="1:11" x14ac:dyDescent="0.25">
      <c r="A54" s="53" t="s">
        <v>133</v>
      </c>
      <c r="B54" s="54" t="s">
        <v>25</v>
      </c>
      <c r="C54" s="54" t="s">
        <v>167</v>
      </c>
      <c r="D54" s="54" t="s">
        <v>39</v>
      </c>
      <c r="E54" s="55"/>
      <c r="F54" s="56" t="s">
        <v>130</v>
      </c>
      <c r="G54" s="57">
        <v>2</v>
      </c>
      <c r="H54" s="58">
        <v>2022</v>
      </c>
      <c r="I54" s="58">
        <v>2024</v>
      </c>
      <c r="J54" s="59">
        <v>19231</v>
      </c>
      <c r="K54" s="13" t="s">
        <v>360</v>
      </c>
    </row>
    <row r="55" spans="1:11" x14ac:dyDescent="0.25">
      <c r="A55" s="53" t="s">
        <v>133</v>
      </c>
      <c r="B55" s="54" t="s">
        <v>25</v>
      </c>
      <c r="C55" s="54" t="s">
        <v>168</v>
      </c>
      <c r="D55" s="54" t="s">
        <v>39</v>
      </c>
      <c r="E55" s="55" t="s">
        <v>169</v>
      </c>
      <c r="F55" s="56" t="s">
        <v>160</v>
      </c>
      <c r="G55" s="57">
        <v>10</v>
      </c>
      <c r="H55" s="58">
        <v>2022</v>
      </c>
      <c r="I55" s="58">
        <v>2032</v>
      </c>
      <c r="J55" s="59">
        <v>19231</v>
      </c>
    </row>
    <row r="56" spans="1:11" x14ac:dyDescent="0.25">
      <c r="A56" s="53" t="s">
        <v>133</v>
      </c>
      <c r="B56" s="54" t="s">
        <v>25</v>
      </c>
      <c r="C56" s="54" t="s">
        <v>170</v>
      </c>
      <c r="D56" s="54" t="s">
        <v>39</v>
      </c>
      <c r="E56" s="55"/>
      <c r="F56" s="56" t="s">
        <v>130</v>
      </c>
      <c r="G56" s="57">
        <v>2</v>
      </c>
      <c r="H56" s="58">
        <v>2022</v>
      </c>
      <c r="I56" s="58">
        <v>2024</v>
      </c>
      <c r="J56" s="59">
        <v>19231</v>
      </c>
      <c r="K56" s="13" t="s">
        <v>360</v>
      </c>
    </row>
    <row r="57" spans="1:11" x14ac:dyDescent="0.25">
      <c r="A57" s="53" t="s">
        <v>133</v>
      </c>
      <c r="B57" s="54" t="s">
        <v>25</v>
      </c>
      <c r="C57" s="54" t="s">
        <v>171</v>
      </c>
      <c r="D57" s="54" t="s">
        <v>39</v>
      </c>
      <c r="E57" s="55"/>
      <c r="F57" s="56" t="s">
        <v>130</v>
      </c>
      <c r="G57" s="57">
        <v>2</v>
      </c>
      <c r="H57" s="58">
        <v>2022</v>
      </c>
      <c r="I57" s="58">
        <v>2024</v>
      </c>
      <c r="J57" s="59">
        <v>19231</v>
      </c>
      <c r="K57" s="13" t="s">
        <v>360</v>
      </c>
    </row>
    <row r="58" spans="1:11" x14ac:dyDescent="0.25">
      <c r="A58" s="53" t="s">
        <v>134</v>
      </c>
      <c r="B58" s="54" t="s">
        <v>26</v>
      </c>
      <c r="C58" s="54" t="s">
        <v>172</v>
      </c>
      <c r="D58" s="54" t="s">
        <v>39</v>
      </c>
      <c r="E58" s="55"/>
      <c r="F58" s="56" t="s">
        <v>130</v>
      </c>
      <c r="G58" s="57">
        <v>2</v>
      </c>
      <c r="H58" s="58">
        <v>2022</v>
      </c>
      <c r="I58" s="58">
        <v>2024</v>
      </c>
      <c r="J58" s="59">
        <v>19231</v>
      </c>
    </row>
    <row r="59" spans="1:11" x14ac:dyDescent="0.25">
      <c r="A59" s="53" t="s">
        <v>134</v>
      </c>
      <c r="B59" s="54" t="s">
        <v>26</v>
      </c>
      <c r="C59" s="54" t="s">
        <v>173</v>
      </c>
      <c r="D59" s="54" t="s">
        <v>39</v>
      </c>
      <c r="E59" s="55"/>
      <c r="F59" s="56" t="s">
        <v>130</v>
      </c>
      <c r="G59" s="57">
        <v>2</v>
      </c>
      <c r="H59" s="58">
        <v>2022</v>
      </c>
      <c r="I59" s="58">
        <v>2024</v>
      </c>
      <c r="J59" s="59">
        <v>19231</v>
      </c>
    </row>
    <row r="60" spans="1:11" x14ac:dyDescent="0.25">
      <c r="A60" s="53" t="s">
        <v>134</v>
      </c>
      <c r="B60" s="54" t="s">
        <v>26</v>
      </c>
      <c r="C60" s="54" t="s">
        <v>174</v>
      </c>
      <c r="D60" s="54" t="s">
        <v>39</v>
      </c>
      <c r="E60" s="55"/>
      <c r="F60" s="56" t="s">
        <v>130</v>
      </c>
      <c r="G60" s="57">
        <v>2</v>
      </c>
      <c r="H60" s="58">
        <v>2022</v>
      </c>
      <c r="I60" s="58">
        <v>2024</v>
      </c>
      <c r="J60" s="59">
        <v>19231</v>
      </c>
    </row>
    <row r="61" spans="1:11" ht="26.4" x14ac:dyDescent="0.25">
      <c r="A61" s="53" t="s">
        <v>135</v>
      </c>
      <c r="B61" s="54" t="s">
        <v>27</v>
      </c>
      <c r="C61" s="54" t="s">
        <v>175</v>
      </c>
      <c r="D61" s="54" t="s">
        <v>39</v>
      </c>
      <c r="E61" s="55" t="s">
        <v>176</v>
      </c>
      <c r="F61" s="56" t="s">
        <v>160</v>
      </c>
      <c r="G61" s="57">
        <v>10</v>
      </c>
      <c r="H61" s="58">
        <v>2022</v>
      </c>
      <c r="I61" s="58">
        <v>2032</v>
      </c>
      <c r="J61" s="59">
        <v>19231</v>
      </c>
      <c r="K61" s="13" t="s">
        <v>360</v>
      </c>
    </row>
    <row r="62" spans="1:11" x14ac:dyDescent="0.25">
      <c r="A62" s="53" t="s">
        <v>135</v>
      </c>
      <c r="B62" s="54" t="s">
        <v>27</v>
      </c>
      <c r="C62" s="54" t="s">
        <v>175</v>
      </c>
      <c r="D62" s="54" t="s">
        <v>39</v>
      </c>
      <c r="E62" s="55"/>
      <c r="F62" s="56" t="s">
        <v>130</v>
      </c>
      <c r="G62" s="57">
        <v>2</v>
      </c>
      <c r="H62" s="58">
        <v>2022</v>
      </c>
      <c r="I62" s="58">
        <v>2024</v>
      </c>
      <c r="J62" s="59">
        <v>19231</v>
      </c>
      <c r="K62" s="13" t="s">
        <v>360</v>
      </c>
    </row>
    <row r="63" spans="1:11" x14ac:dyDescent="0.25">
      <c r="A63" s="53" t="s">
        <v>135</v>
      </c>
      <c r="B63" s="54" t="s">
        <v>27</v>
      </c>
      <c r="C63" s="54" t="s">
        <v>175</v>
      </c>
      <c r="D63" s="54" t="s">
        <v>39</v>
      </c>
      <c r="E63" s="55"/>
      <c r="F63" s="56" t="s">
        <v>130</v>
      </c>
      <c r="G63" s="57">
        <v>2</v>
      </c>
      <c r="H63" s="58">
        <v>2022</v>
      </c>
      <c r="I63" s="58">
        <v>2024</v>
      </c>
      <c r="J63" s="59">
        <v>19231</v>
      </c>
      <c r="K63" s="13" t="s">
        <v>360</v>
      </c>
    </row>
    <row r="64" spans="1:11" x14ac:dyDescent="0.25">
      <c r="A64" s="53" t="s">
        <v>136</v>
      </c>
      <c r="B64" s="54" t="s">
        <v>28</v>
      </c>
      <c r="C64" s="54" t="s">
        <v>177</v>
      </c>
      <c r="D64" s="54" t="s">
        <v>39</v>
      </c>
      <c r="E64" s="55"/>
      <c r="F64" s="56" t="s">
        <v>130</v>
      </c>
      <c r="G64" s="57">
        <v>2</v>
      </c>
      <c r="H64" s="58">
        <v>2022</v>
      </c>
      <c r="I64" s="58">
        <v>2024</v>
      </c>
      <c r="J64" s="59">
        <v>19231</v>
      </c>
    </row>
    <row r="65" spans="1:11" x14ac:dyDescent="0.25">
      <c r="A65" s="53" t="s">
        <v>136</v>
      </c>
      <c r="B65" s="54" t="s">
        <v>28</v>
      </c>
      <c r="C65" s="54" t="s">
        <v>178</v>
      </c>
      <c r="D65" s="54" t="s">
        <v>39</v>
      </c>
      <c r="E65" s="55"/>
      <c r="F65" s="56" t="s">
        <v>130</v>
      </c>
      <c r="G65" s="57">
        <v>2</v>
      </c>
      <c r="H65" s="58">
        <v>2022</v>
      </c>
      <c r="I65" s="58">
        <v>2024</v>
      </c>
      <c r="J65" s="59">
        <v>19231</v>
      </c>
    </row>
    <row r="66" spans="1:11" x14ac:dyDescent="0.25">
      <c r="A66" s="53" t="s">
        <v>179</v>
      </c>
      <c r="B66" s="54" t="s">
        <v>30</v>
      </c>
      <c r="C66" s="54" t="s">
        <v>180</v>
      </c>
      <c r="D66" s="54" t="s">
        <v>39</v>
      </c>
      <c r="E66" s="55"/>
      <c r="F66" s="56" t="s">
        <v>130</v>
      </c>
      <c r="G66" s="57">
        <v>2</v>
      </c>
      <c r="H66" s="58">
        <v>2022</v>
      </c>
      <c r="I66" s="58">
        <v>2024</v>
      </c>
      <c r="J66" s="59">
        <v>19231</v>
      </c>
      <c r="K66" s="13" t="s">
        <v>360</v>
      </c>
    </row>
    <row r="67" spans="1:11" x14ac:dyDescent="0.25">
      <c r="A67" s="53" t="s">
        <v>179</v>
      </c>
      <c r="B67" s="54" t="s">
        <v>30</v>
      </c>
      <c r="C67" s="54" t="s">
        <v>181</v>
      </c>
      <c r="D67" s="54" t="s">
        <v>39</v>
      </c>
      <c r="E67" s="55"/>
      <c r="F67" s="56" t="s">
        <v>130</v>
      </c>
      <c r="G67" s="57">
        <v>2</v>
      </c>
      <c r="H67" s="58">
        <v>2022</v>
      </c>
      <c r="I67" s="58">
        <v>2024</v>
      </c>
      <c r="J67" s="59">
        <v>19231</v>
      </c>
      <c r="K67" s="13" t="s">
        <v>360</v>
      </c>
    </row>
    <row r="68" spans="1:11" x14ac:dyDescent="0.25">
      <c r="A68" s="53" t="s">
        <v>179</v>
      </c>
      <c r="B68" s="54" t="s">
        <v>30</v>
      </c>
      <c r="C68" s="54" t="s">
        <v>182</v>
      </c>
      <c r="D68" s="54" t="s">
        <v>39</v>
      </c>
      <c r="E68" s="55" t="s">
        <v>183</v>
      </c>
      <c r="F68" s="56" t="s">
        <v>160</v>
      </c>
      <c r="G68" s="57">
        <v>10</v>
      </c>
      <c r="H68" s="58">
        <v>2022</v>
      </c>
      <c r="I68" s="58">
        <v>2032</v>
      </c>
      <c r="J68" s="59">
        <v>19231</v>
      </c>
    </row>
    <row r="69" spans="1:11" x14ac:dyDescent="0.25">
      <c r="A69" s="53" t="s">
        <v>184</v>
      </c>
      <c r="B69" s="54" t="s">
        <v>31</v>
      </c>
      <c r="C69" s="54" t="s">
        <v>185</v>
      </c>
      <c r="D69" s="54" t="s">
        <v>39</v>
      </c>
      <c r="E69" s="55"/>
      <c r="F69" s="56" t="s">
        <v>130</v>
      </c>
      <c r="G69" s="57">
        <v>2</v>
      </c>
      <c r="H69" s="58">
        <v>2022</v>
      </c>
      <c r="I69" s="58">
        <v>2024</v>
      </c>
      <c r="J69" s="59">
        <v>19231</v>
      </c>
      <c r="K69" s="13" t="s">
        <v>360</v>
      </c>
    </row>
    <row r="70" spans="1:11" x14ac:dyDescent="0.25">
      <c r="A70" s="53" t="s">
        <v>184</v>
      </c>
      <c r="B70" s="54" t="s">
        <v>31</v>
      </c>
      <c r="C70" s="54" t="s">
        <v>186</v>
      </c>
      <c r="D70" s="54" t="s">
        <v>39</v>
      </c>
      <c r="E70" s="55"/>
      <c r="F70" s="56" t="s">
        <v>130</v>
      </c>
      <c r="G70" s="57">
        <v>2</v>
      </c>
      <c r="H70" s="58">
        <v>2022</v>
      </c>
      <c r="I70" s="58">
        <v>2024</v>
      </c>
      <c r="J70" s="59">
        <v>19231</v>
      </c>
    </row>
    <row r="71" spans="1:11" x14ac:dyDescent="0.25">
      <c r="A71" s="53" t="s">
        <v>187</v>
      </c>
      <c r="B71" s="54" t="s">
        <v>32</v>
      </c>
      <c r="C71" s="54" t="s">
        <v>188</v>
      </c>
      <c r="D71" s="54" t="s">
        <v>39</v>
      </c>
      <c r="E71" s="55"/>
      <c r="F71" s="56" t="s">
        <v>130</v>
      </c>
      <c r="G71" s="57">
        <v>2</v>
      </c>
      <c r="H71" s="58">
        <v>2022</v>
      </c>
      <c r="I71" s="58">
        <v>2024</v>
      </c>
      <c r="J71" s="59">
        <v>19231</v>
      </c>
      <c r="K71" s="13" t="s">
        <v>360</v>
      </c>
    </row>
    <row r="72" spans="1:11" x14ac:dyDescent="0.25">
      <c r="A72" s="53" t="s">
        <v>187</v>
      </c>
      <c r="B72" s="54" t="s">
        <v>32</v>
      </c>
      <c r="C72" s="54" t="s">
        <v>189</v>
      </c>
      <c r="D72" s="54" t="s">
        <v>39</v>
      </c>
      <c r="E72" s="55"/>
      <c r="F72" s="56" t="s">
        <v>130</v>
      </c>
      <c r="G72" s="57">
        <v>2</v>
      </c>
      <c r="H72" s="58">
        <v>2022</v>
      </c>
      <c r="I72" s="58">
        <v>2024</v>
      </c>
      <c r="J72" s="59">
        <v>19231</v>
      </c>
      <c r="K72" s="13" t="s">
        <v>360</v>
      </c>
    </row>
    <row r="73" spans="1:11" x14ac:dyDescent="0.25">
      <c r="A73" s="53" t="s">
        <v>190</v>
      </c>
      <c r="B73" s="54" t="s">
        <v>33</v>
      </c>
      <c r="C73" s="54" t="s">
        <v>191</v>
      </c>
      <c r="D73" s="54" t="s">
        <v>39</v>
      </c>
      <c r="E73" s="55"/>
      <c r="F73" s="56" t="s">
        <v>130</v>
      </c>
      <c r="G73" s="57">
        <v>2</v>
      </c>
      <c r="H73" s="58">
        <v>2022</v>
      </c>
      <c r="I73" s="58">
        <v>2024</v>
      </c>
      <c r="J73" s="59">
        <v>19231</v>
      </c>
    </row>
    <row r="74" spans="1:11" x14ac:dyDescent="0.25">
      <c r="A74" s="53" t="s">
        <v>192</v>
      </c>
      <c r="B74" s="54" t="s">
        <v>34</v>
      </c>
      <c r="C74" s="54" t="s">
        <v>193</v>
      </c>
      <c r="D74" s="54" t="s">
        <v>39</v>
      </c>
      <c r="E74" s="55"/>
      <c r="F74" s="56" t="s">
        <v>160</v>
      </c>
      <c r="G74" s="57">
        <v>10</v>
      </c>
      <c r="H74" s="58">
        <v>2022</v>
      </c>
      <c r="I74" s="58">
        <v>2032</v>
      </c>
      <c r="J74" s="59"/>
      <c r="K74" s="13" t="s">
        <v>335</v>
      </c>
    </row>
    <row r="75" spans="1:11" x14ac:dyDescent="0.25">
      <c r="A75" s="53" t="s">
        <v>192</v>
      </c>
      <c r="B75" s="54" t="s">
        <v>34</v>
      </c>
      <c r="C75" s="54" t="s">
        <v>194</v>
      </c>
      <c r="D75" s="54" t="s">
        <v>39</v>
      </c>
      <c r="E75" s="55"/>
      <c r="F75" s="56" t="s">
        <v>160</v>
      </c>
      <c r="G75" s="57">
        <v>10</v>
      </c>
      <c r="H75" s="58">
        <v>2022</v>
      </c>
      <c r="I75" s="58">
        <v>2032</v>
      </c>
      <c r="J75" s="59"/>
      <c r="K75" s="13" t="s">
        <v>335</v>
      </c>
    </row>
    <row r="76" spans="1:11" x14ac:dyDescent="0.25">
      <c r="A76" s="53" t="s">
        <v>192</v>
      </c>
      <c r="B76" s="54" t="s">
        <v>34</v>
      </c>
      <c r="C76" s="54" t="s">
        <v>195</v>
      </c>
      <c r="D76" s="54" t="s">
        <v>39</v>
      </c>
      <c r="E76" s="55"/>
      <c r="F76" s="56" t="s">
        <v>123</v>
      </c>
      <c r="G76" s="57">
        <v>5</v>
      </c>
      <c r="H76" s="58">
        <v>2022</v>
      </c>
      <c r="I76" s="58">
        <v>2027</v>
      </c>
      <c r="J76" s="59"/>
      <c r="K76" s="13" t="s">
        <v>335</v>
      </c>
    </row>
    <row r="77" spans="1:11" x14ac:dyDescent="0.25">
      <c r="A77" s="53" t="s">
        <v>196</v>
      </c>
      <c r="B77" s="54" t="s">
        <v>35</v>
      </c>
      <c r="C77" s="54" t="s">
        <v>35</v>
      </c>
      <c r="D77" s="54" t="s">
        <v>39</v>
      </c>
      <c r="E77" s="55"/>
      <c r="F77" s="56" t="s">
        <v>160</v>
      </c>
      <c r="G77" s="57">
        <v>10</v>
      </c>
      <c r="H77" s="58">
        <v>2022</v>
      </c>
      <c r="I77" s="58">
        <v>2032</v>
      </c>
      <c r="J77" s="59"/>
      <c r="K77" s="13" t="s">
        <v>335</v>
      </c>
    </row>
    <row r="78" spans="1:11" x14ac:dyDescent="0.25">
      <c r="A78" s="53" t="s">
        <v>196</v>
      </c>
      <c r="B78" s="54" t="s">
        <v>35</v>
      </c>
      <c r="C78" s="54" t="s">
        <v>35</v>
      </c>
      <c r="D78" s="54" t="s">
        <v>39</v>
      </c>
      <c r="E78" s="55"/>
      <c r="F78" s="56" t="s">
        <v>160</v>
      </c>
      <c r="G78" s="57">
        <v>10</v>
      </c>
      <c r="H78" s="58">
        <v>2022</v>
      </c>
      <c r="I78" s="58">
        <v>2032</v>
      </c>
      <c r="J78" s="59"/>
      <c r="K78" s="13" t="s">
        <v>335</v>
      </c>
    </row>
    <row r="82" spans="1:22" x14ac:dyDescent="0.25">
      <c r="A82" s="41" t="s">
        <v>42</v>
      </c>
      <c r="B82" s="42"/>
      <c r="C82" s="42"/>
      <c r="D82" s="42"/>
      <c r="E82" s="46" t="s">
        <v>107</v>
      </c>
      <c r="F82" s="61"/>
      <c r="G82" s="61"/>
      <c r="H82" s="62"/>
      <c r="I82" s="62"/>
      <c r="J82" s="49">
        <f>SUM(J86:J104)</f>
        <v>461460</v>
      </c>
      <c r="O82" s="17" t="s">
        <v>108</v>
      </c>
      <c r="T82" s="50">
        <v>45258</v>
      </c>
      <c r="U82" s="34">
        <v>500000</v>
      </c>
    </row>
    <row r="83" spans="1:22" x14ac:dyDescent="0.25">
      <c r="A83" s="146" t="s">
        <v>109</v>
      </c>
      <c r="B83" s="148" t="s">
        <v>110</v>
      </c>
      <c r="C83" s="146" t="s">
        <v>111</v>
      </c>
      <c r="D83" s="146" t="s">
        <v>112</v>
      </c>
      <c r="E83" s="146" t="s">
        <v>113</v>
      </c>
      <c r="F83" s="146" t="s">
        <v>114</v>
      </c>
      <c r="G83" s="142" t="s">
        <v>115</v>
      </c>
      <c r="H83" s="142" t="s">
        <v>116</v>
      </c>
      <c r="I83" s="144" t="s">
        <v>117</v>
      </c>
      <c r="J83" s="142" t="s">
        <v>118</v>
      </c>
      <c r="K83" s="142" t="s">
        <v>452</v>
      </c>
      <c r="L83" s="144" t="s">
        <v>389</v>
      </c>
      <c r="M83" s="142" t="s">
        <v>391</v>
      </c>
      <c r="N83" s="142" t="s">
        <v>390</v>
      </c>
      <c r="O83" s="17" t="s">
        <v>119</v>
      </c>
      <c r="T83" s="50">
        <v>45330</v>
      </c>
      <c r="U83" s="34">
        <f>J82</f>
        <v>461460</v>
      </c>
    </row>
    <row r="84" spans="1:22" x14ac:dyDescent="0.25">
      <c r="A84" s="147"/>
      <c r="B84" s="149"/>
      <c r="C84" s="147"/>
      <c r="D84" s="147"/>
      <c r="E84" s="147"/>
      <c r="F84" s="147"/>
      <c r="G84" s="143"/>
      <c r="H84" s="143"/>
      <c r="I84" s="145"/>
      <c r="J84" s="143"/>
      <c r="K84" s="143"/>
      <c r="L84" s="145"/>
      <c r="M84" s="143"/>
      <c r="N84" s="143"/>
    </row>
    <row r="85" spans="1:22" x14ac:dyDescent="0.25">
      <c r="A85" s="51" t="s">
        <v>120</v>
      </c>
      <c r="B85" s="51" t="s">
        <v>120</v>
      </c>
      <c r="C85" s="51" t="s">
        <v>120</v>
      </c>
      <c r="D85" s="51" t="s">
        <v>120</v>
      </c>
      <c r="E85" s="52"/>
      <c r="F85" s="51" t="s">
        <v>120</v>
      </c>
      <c r="G85" s="51" t="s">
        <v>120</v>
      </c>
      <c r="H85" s="51" t="s">
        <v>120</v>
      </c>
      <c r="I85" s="51" t="s">
        <v>120</v>
      </c>
      <c r="J85" s="51" t="s">
        <v>120</v>
      </c>
      <c r="O85" s="13" t="s">
        <v>43</v>
      </c>
      <c r="U85" s="34">
        <v>800000</v>
      </c>
      <c r="V85" s="14"/>
    </row>
    <row r="86" spans="1:22" x14ac:dyDescent="0.25">
      <c r="A86" s="53" t="s">
        <v>121</v>
      </c>
      <c r="B86" s="54" t="s">
        <v>17</v>
      </c>
      <c r="C86" s="54" t="s">
        <v>122</v>
      </c>
      <c r="D86" s="54" t="s">
        <v>44</v>
      </c>
      <c r="E86" s="55"/>
      <c r="F86" s="56" t="s">
        <v>160</v>
      </c>
      <c r="G86" s="57">
        <v>10</v>
      </c>
      <c r="H86" s="58">
        <v>2022</v>
      </c>
      <c r="I86" s="58">
        <v>2032</v>
      </c>
      <c r="J86" s="59">
        <v>21580</v>
      </c>
      <c r="O86" s="13" t="s">
        <v>1</v>
      </c>
      <c r="T86" s="14"/>
      <c r="U86" s="34">
        <v>1100000</v>
      </c>
      <c r="V86" s="14"/>
    </row>
    <row r="87" spans="1:22" ht="26.4" x14ac:dyDescent="0.25">
      <c r="A87" s="53" t="s">
        <v>124</v>
      </c>
      <c r="B87" s="54" t="s">
        <v>18</v>
      </c>
      <c r="C87" s="54" t="s">
        <v>122</v>
      </c>
      <c r="D87" s="54" t="s">
        <v>44</v>
      </c>
      <c r="E87" s="55" t="s">
        <v>197</v>
      </c>
      <c r="F87" s="56" t="s">
        <v>160</v>
      </c>
      <c r="G87" s="57">
        <v>10</v>
      </c>
      <c r="H87" s="58">
        <v>2022</v>
      </c>
      <c r="I87" s="58">
        <v>2032</v>
      </c>
      <c r="J87" s="59">
        <v>24660</v>
      </c>
    </row>
    <row r="88" spans="1:22" x14ac:dyDescent="0.25">
      <c r="A88" s="53" t="s">
        <v>146</v>
      </c>
      <c r="B88" s="54" t="s">
        <v>19</v>
      </c>
      <c r="C88" s="54" t="s">
        <v>122</v>
      </c>
      <c r="D88" s="54" t="s">
        <v>44</v>
      </c>
      <c r="E88" s="55"/>
      <c r="F88" s="56" t="s">
        <v>160</v>
      </c>
      <c r="G88" s="57">
        <v>10</v>
      </c>
      <c r="H88" s="58">
        <v>2022</v>
      </c>
      <c r="I88" s="58">
        <v>2032</v>
      </c>
      <c r="J88" s="59">
        <v>30830</v>
      </c>
    </row>
    <row r="89" spans="1:22" s="115" customFormat="1" x14ac:dyDescent="0.25">
      <c r="A89" s="117" t="s">
        <v>148</v>
      </c>
      <c r="B89" s="118" t="s">
        <v>20</v>
      </c>
      <c r="C89" s="118" t="s">
        <v>122</v>
      </c>
      <c r="D89" s="118" t="s">
        <v>44</v>
      </c>
      <c r="E89" s="119"/>
      <c r="F89" s="111" t="s">
        <v>160</v>
      </c>
      <c r="G89" s="120">
        <v>10</v>
      </c>
      <c r="H89" s="121">
        <v>2022</v>
      </c>
      <c r="I89" s="121">
        <v>2032</v>
      </c>
      <c r="J89" s="122"/>
    </row>
    <row r="90" spans="1:22" x14ac:dyDescent="0.25">
      <c r="A90" s="53" t="s">
        <v>150</v>
      </c>
      <c r="B90" s="54" t="s">
        <v>21</v>
      </c>
      <c r="C90" s="54" t="s">
        <v>122</v>
      </c>
      <c r="D90" s="54" t="s">
        <v>44</v>
      </c>
      <c r="E90" s="55"/>
      <c r="F90" s="56" t="s">
        <v>160</v>
      </c>
      <c r="G90" s="57">
        <v>10</v>
      </c>
      <c r="H90" s="58">
        <v>2022</v>
      </c>
      <c r="I90" s="58">
        <v>2032</v>
      </c>
      <c r="J90" s="59">
        <v>33910</v>
      </c>
    </row>
    <row r="91" spans="1:22" s="115" customFormat="1" x14ac:dyDescent="0.25">
      <c r="A91" s="117" t="s">
        <v>128</v>
      </c>
      <c r="B91" s="118" t="s">
        <v>22</v>
      </c>
      <c r="C91" s="118" t="s">
        <v>122</v>
      </c>
      <c r="D91" s="118" t="s">
        <v>44</v>
      </c>
      <c r="E91" s="119"/>
      <c r="F91" s="111" t="s">
        <v>160</v>
      </c>
      <c r="G91" s="120">
        <v>10</v>
      </c>
      <c r="H91" s="121">
        <v>2022</v>
      </c>
      <c r="I91" s="121">
        <v>2032</v>
      </c>
      <c r="J91" s="122"/>
    </row>
    <row r="92" spans="1:22" x14ac:dyDescent="0.25">
      <c r="A92" s="53" t="s">
        <v>131</v>
      </c>
      <c r="B92" s="54" t="s">
        <v>23</v>
      </c>
      <c r="C92" s="54" t="s">
        <v>122</v>
      </c>
      <c r="D92" s="54" t="s">
        <v>44</v>
      </c>
      <c r="E92" s="55"/>
      <c r="F92" s="56" t="s">
        <v>160</v>
      </c>
      <c r="G92" s="57">
        <v>10</v>
      </c>
      <c r="H92" s="58">
        <v>2022</v>
      </c>
      <c r="I92" s="58">
        <v>2032</v>
      </c>
      <c r="J92" s="59">
        <v>15250</v>
      </c>
    </row>
    <row r="93" spans="1:22" x14ac:dyDescent="0.25">
      <c r="A93" s="53" t="s">
        <v>132</v>
      </c>
      <c r="B93" s="54" t="s">
        <v>24</v>
      </c>
      <c r="C93" s="54" t="s">
        <v>122</v>
      </c>
      <c r="D93" s="54" t="s">
        <v>44</v>
      </c>
      <c r="E93" s="55"/>
      <c r="F93" s="56" t="s">
        <v>160</v>
      </c>
      <c r="G93" s="57">
        <v>10</v>
      </c>
      <c r="H93" s="58">
        <v>2022</v>
      </c>
      <c r="I93" s="58">
        <v>2032</v>
      </c>
      <c r="J93" s="59">
        <v>24660</v>
      </c>
    </row>
    <row r="94" spans="1:22" ht="26.4" x14ac:dyDescent="0.25">
      <c r="A94" s="53" t="s">
        <v>133</v>
      </c>
      <c r="B94" s="54" t="s">
        <v>25</v>
      </c>
      <c r="C94" s="54" t="s">
        <v>122</v>
      </c>
      <c r="D94" s="54" t="s">
        <v>44</v>
      </c>
      <c r="E94" s="55" t="s">
        <v>198</v>
      </c>
      <c r="F94" s="56" t="s">
        <v>123</v>
      </c>
      <c r="G94" s="57">
        <v>5</v>
      </c>
      <c r="H94" s="58">
        <v>2022</v>
      </c>
      <c r="I94" s="58">
        <v>2027</v>
      </c>
      <c r="J94" s="59">
        <v>27750</v>
      </c>
    </row>
    <row r="95" spans="1:22" x14ac:dyDescent="0.25">
      <c r="A95" s="53" t="s">
        <v>134</v>
      </c>
      <c r="B95" s="54" t="s">
        <v>26</v>
      </c>
      <c r="C95" s="54" t="s">
        <v>122</v>
      </c>
      <c r="D95" s="54" t="s">
        <v>44</v>
      </c>
      <c r="E95" s="55"/>
      <c r="F95" s="56" t="s">
        <v>160</v>
      </c>
      <c r="G95" s="57">
        <v>10</v>
      </c>
      <c r="H95" s="58">
        <v>2022</v>
      </c>
      <c r="I95" s="58">
        <v>2032</v>
      </c>
      <c r="J95" s="59">
        <v>27750</v>
      </c>
    </row>
    <row r="96" spans="1:22" x14ac:dyDescent="0.25">
      <c r="A96" s="53" t="s">
        <v>135</v>
      </c>
      <c r="B96" s="54" t="s">
        <v>27</v>
      </c>
      <c r="C96" s="54" t="s">
        <v>122</v>
      </c>
      <c r="D96" s="54" t="s">
        <v>44</v>
      </c>
      <c r="E96" s="55"/>
      <c r="F96" s="60" t="s">
        <v>160</v>
      </c>
      <c r="G96" s="57">
        <v>10</v>
      </c>
      <c r="H96" s="58">
        <v>2022</v>
      </c>
      <c r="I96" s="58">
        <v>2032</v>
      </c>
      <c r="J96" s="59">
        <v>55500</v>
      </c>
    </row>
    <row r="97" spans="1:21" x14ac:dyDescent="0.25">
      <c r="A97" s="53" t="s">
        <v>136</v>
      </c>
      <c r="B97" s="54" t="s">
        <v>28</v>
      </c>
      <c r="C97" s="54" t="s">
        <v>122</v>
      </c>
      <c r="D97" s="54" t="s">
        <v>44</v>
      </c>
      <c r="E97" s="55"/>
      <c r="F97" s="56" t="s">
        <v>160</v>
      </c>
      <c r="G97" s="57">
        <v>10</v>
      </c>
      <c r="H97" s="58">
        <v>2022</v>
      </c>
      <c r="I97" s="58">
        <v>2032</v>
      </c>
      <c r="J97" s="59">
        <v>27750</v>
      </c>
    </row>
    <row r="98" spans="1:21" x14ac:dyDescent="0.25">
      <c r="A98" s="53" t="s">
        <v>199</v>
      </c>
      <c r="B98" s="54" t="s">
        <v>29</v>
      </c>
      <c r="C98" s="54" t="s">
        <v>122</v>
      </c>
      <c r="D98" s="54" t="s">
        <v>44</v>
      </c>
      <c r="E98" s="55"/>
      <c r="F98" s="56" t="s">
        <v>160</v>
      </c>
      <c r="G98" s="57">
        <v>10</v>
      </c>
      <c r="H98" s="58">
        <v>2022</v>
      </c>
      <c r="I98" s="58">
        <v>2032</v>
      </c>
      <c r="J98" s="59">
        <v>15420</v>
      </c>
    </row>
    <row r="99" spans="1:21" x14ac:dyDescent="0.25">
      <c r="A99" s="53" t="s">
        <v>179</v>
      </c>
      <c r="B99" s="54" t="s">
        <v>30</v>
      </c>
      <c r="C99" s="54" t="s">
        <v>122</v>
      </c>
      <c r="D99" s="54" t="s">
        <v>44</v>
      </c>
      <c r="E99" s="55"/>
      <c r="F99" s="56" t="s">
        <v>160</v>
      </c>
      <c r="G99" s="57">
        <v>10</v>
      </c>
      <c r="H99" s="58">
        <v>2022</v>
      </c>
      <c r="I99" s="58">
        <v>2032</v>
      </c>
      <c r="J99" s="59">
        <v>43160</v>
      </c>
    </row>
    <row r="100" spans="1:21" x14ac:dyDescent="0.25">
      <c r="A100" s="53" t="s">
        <v>184</v>
      </c>
      <c r="B100" s="54" t="s">
        <v>31</v>
      </c>
      <c r="C100" s="54" t="s">
        <v>122</v>
      </c>
      <c r="D100" s="54" t="s">
        <v>44</v>
      </c>
      <c r="E100" s="55"/>
      <c r="F100" s="56" t="s">
        <v>160</v>
      </c>
      <c r="G100" s="57">
        <v>10</v>
      </c>
      <c r="H100" s="58">
        <v>2022</v>
      </c>
      <c r="I100" s="58">
        <v>2032</v>
      </c>
      <c r="J100" s="59">
        <v>21580</v>
      </c>
    </row>
    <row r="101" spans="1:21" ht="39.6" x14ac:dyDescent="0.25">
      <c r="A101" s="53" t="s">
        <v>187</v>
      </c>
      <c r="B101" s="54" t="s">
        <v>32</v>
      </c>
      <c r="C101" s="54" t="s">
        <v>122</v>
      </c>
      <c r="D101" s="54" t="s">
        <v>44</v>
      </c>
      <c r="E101" s="55" t="s">
        <v>200</v>
      </c>
      <c r="F101" s="56" t="s">
        <v>160</v>
      </c>
      <c r="G101" s="57">
        <v>10</v>
      </c>
      <c r="H101" s="58">
        <v>2022</v>
      </c>
      <c r="I101" s="58">
        <v>2032</v>
      </c>
      <c r="J101" s="59">
        <v>32330</v>
      </c>
    </row>
    <row r="102" spans="1:21" x14ac:dyDescent="0.25">
      <c r="A102" s="53" t="s">
        <v>190</v>
      </c>
      <c r="B102" s="54" t="s">
        <v>33</v>
      </c>
      <c r="C102" s="54" t="s">
        <v>122</v>
      </c>
      <c r="D102" s="54" t="s">
        <v>44</v>
      </c>
      <c r="E102" s="55"/>
      <c r="F102" s="56" t="s">
        <v>160</v>
      </c>
      <c r="G102" s="57">
        <v>10</v>
      </c>
      <c r="H102" s="58">
        <v>2022</v>
      </c>
      <c r="I102" s="58">
        <v>2032</v>
      </c>
      <c r="J102" s="59">
        <v>12330</v>
      </c>
    </row>
    <row r="103" spans="1:21" x14ac:dyDescent="0.25">
      <c r="A103" s="53" t="s">
        <v>192</v>
      </c>
      <c r="B103" s="54" t="s">
        <v>34</v>
      </c>
      <c r="C103" s="54" t="s">
        <v>122</v>
      </c>
      <c r="D103" s="54" t="s">
        <v>44</v>
      </c>
      <c r="E103" s="55"/>
      <c r="F103" s="56" t="s">
        <v>160</v>
      </c>
      <c r="G103" s="57">
        <v>10</v>
      </c>
      <c r="H103" s="58">
        <v>2022</v>
      </c>
      <c r="I103" s="58">
        <v>2032</v>
      </c>
      <c r="J103" s="59">
        <v>21580</v>
      </c>
    </row>
    <row r="104" spans="1:21" x14ac:dyDescent="0.25">
      <c r="A104" s="53" t="s">
        <v>196</v>
      </c>
      <c r="B104" s="54" t="s">
        <v>35</v>
      </c>
      <c r="C104" s="54" t="s">
        <v>122</v>
      </c>
      <c r="D104" s="54" t="s">
        <v>44</v>
      </c>
      <c r="E104" s="55"/>
      <c r="F104" s="56" t="s">
        <v>160</v>
      </c>
      <c r="G104" s="57">
        <v>10</v>
      </c>
      <c r="H104" s="58">
        <v>2022</v>
      </c>
      <c r="I104" s="58">
        <v>2032</v>
      </c>
      <c r="J104" s="59">
        <v>25420</v>
      </c>
    </row>
    <row r="107" spans="1:21" ht="14.4" x14ac:dyDescent="0.3">
      <c r="A107" s="41" t="s">
        <v>86</v>
      </c>
      <c r="B107" s="42"/>
      <c r="C107" s="42"/>
      <c r="D107" s="42"/>
      <c r="E107" s="46" t="s">
        <v>107</v>
      </c>
      <c r="F107" s="61"/>
      <c r="G107" s="61"/>
      <c r="H107" s="63"/>
      <c r="I107" s="62"/>
      <c r="J107" s="49">
        <f>SUM(J111:J183)</f>
        <v>3054290</v>
      </c>
      <c r="O107" s="17" t="s">
        <v>108</v>
      </c>
      <c r="T107" s="50">
        <v>45258</v>
      </c>
      <c r="U107" s="34">
        <v>3195000</v>
      </c>
    </row>
    <row r="108" spans="1:21" x14ac:dyDescent="0.25">
      <c r="A108" s="146" t="s">
        <v>109</v>
      </c>
      <c r="B108" s="148" t="s">
        <v>110</v>
      </c>
      <c r="C108" s="146" t="s">
        <v>111</v>
      </c>
      <c r="D108" s="146" t="s">
        <v>112</v>
      </c>
      <c r="E108" s="146" t="s">
        <v>113</v>
      </c>
      <c r="F108" s="146" t="s">
        <v>114</v>
      </c>
      <c r="G108" s="142" t="s">
        <v>115</v>
      </c>
      <c r="H108" s="142" t="s">
        <v>116</v>
      </c>
      <c r="I108" s="144" t="s">
        <v>117</v>
      </c>
      <c r="J108" s="142" t="s">
        <v>118</v>
      </c>
      <c r="K108" s="142" t="s">
        <v>452</v>
      </c>
      <c r="L108" s="144" t="s">
        <v>389</v>
      </c>
      <c r="M108" s="142" t="s">
        <v>391</v>
      </c>
      <c r="N108" s="142" t="s">
        <v>390</v>
      </c>
      <c r="O108" s="17" t="s">
        <v>119</v>
      </c>
      <c r="T108" s="50">
        <v>45330</v>
      </c>
      <c r="U108" s="34">
        <f>J107</f>
        <v>3054290</v>
      </c>
    </row>
    <row r="109" spans="1:21" x14ac:dyDescent="0.25">
      <c r="A109" s="147"/>
      <c r="B109" s="149"/>
      <c r="C109" s="147"/>
      <c r="D109" s="147"/>
      <c r="E109" s="147"/>
      <c r="F109" s="147"/>
      <c r="G109" s="143"/>
      <c r="H109" s="143"/>
      <c r="I109" s="145"/>
      <c r="J109" s="143"/>
      <c r="K109" s="143"/>
      <c r="L109" s="145"/>
      <c r="M109" s="143"/>
      <c r="N109" s="143"/>
    </row>
    <row r="110" spans="1:21" x14ac:dyDescent="0.25">
      <c r="A110" s="51" t="s">
        <v>120</v>
      </c>
      <c r="B110" s="51" t="s">
        <v>120</v>
      </c>
      <c r="C110" s="51" t="s">
        <v>120</v>
      </c>
      <c r="D110" s="51" t="s">
        <v>120</v>
      </c>
      <c r="E110" s="52"/>
      <c r="F110" s="51" t="s">
        <v>120</v>
      </c>
      <c r="G110" s="51" t="s">
        <v>120</v>
      </c>
      <c r="H110" s="51" t="s">
        <v>120</v>
      </c>
      <c r="I110" s="51" t="s">
        <v>120</v>
      </c>
      <c r="J110" s="51" t="s">
        <v>120</v>
      </c>
      <c r="Q110" s="13" t="s">
        <v>5</v>
      </c>
      <c r="U110" s="34">
        <v>115000</v>
      </c>
    </row>
    <row r="111" spans="1:21" ht="14.4" x14ac:dyDescent="0.3">
      <c r="A111" s="64" t="s">
        <v>201</v>
      </c>
      <c r="B111" s="65" t="s">
        <v>202</v>
      </c>
      <c r="C111" s="65" t="s">
        <v>203</v>
      </c>
      <c r="D111" s="65" t="s">
        <v>204</v>
      </c>
      <c r="E111" s="66"/>
      <c r="F111" s="56" t="s">
        <v>130</v>
      </c>
      <c r="G111" s="67">
        <v>2</v>
      </c>
      <c r="H111" s="68">
        <v>2022</v>
      </c>
      <c r="I111" s="68">
        <v>2024</v>
      </c>
      <c r="J111" s="69">
        <v>365340</v>
      </c>
    </row>
    <row r="112" spans="1:21" s="115" customFormat="1" ht="14.4" x14ac:dyDescent="0.3">
      <c r="A112" s="108" t="s">
        <v>201</v>
      </c>
      <c r="B112" s="109" t="s">
        <v>202</v>
      </c>
      <c r="C112" s="109" t="s">
        <v>205</v>
      </c>
      <c r="D112" s="109" t="s">
        <v>204</v>
      </c>
      <c r="E112" s="110"/>
      <c r="F112" s="111" t="s">
        <v>123</v>
      </c>
      <c r="G112" s="112">
        <v>5</v>
      </c>
      <c r="H112" s="113">
        <v>2022</v>
      </c>
      <c r="I112" s="113">
        <v>2027</v>
      </c>
      <c r="J112" s="69">
        <v>296430</v>
      </c>
    </row>
    <row r="113" spans="1:11" ht="14.4" x14ac:dyDescent="0.3">
      <c r="A113" s="64" t="s">
        <v>201</v>
      </c>
      <c r="B113" s="65" t="s">
        <v>202</v>
      </c>
      <c r="C113" s="65" t="s">
        <v>206</v>
      </c>
      <c r="D113" s="65" t="s">
        <v>204</v>
      </c>
      <c r="E113" s="66"/>
      <c r="F113" s="56" t="s">
        <v>130</v>
      </c>
      <c r="G113" s="67">
        <v>2</v>
      </c>
      <c r="H113" s="68">
        <v>2022</v>
      </c>
      <c r="I113" s="68">
        <v>2024</v>
      </c>
      <c r="J113" s="69">
        <v>676490</v>
      </c>
    </row>
    <row r="114" spans="1:11" ht="14.4" x14ac:dyDescent="0.3">
      <c r="A114" s="64" t="s">
        <v>201</v>
      </c>
      <c r="B114" s="65" t="s">
        <v>202</v>
      </c>
      <c r="C114" s="65" t="s">
        <v>122</v>
      </c>
      <c r="D114" s="65" t="s">
        <v>207</v>
      </c>
      <c r="E114" s="66"/>
      <c r="F114" s="70" t="s">
        <v>160</v>
      </c>
      <c r="G114" s="67">
        <v>10</v>
      </c>
      <c r="H114" s="68">
        <v>2022</v>
      </c>
      <c r="I114" s="68">
        <v>2032</v>
      </c>
      <c r="J114" s="69">
        <v>147450</v>
      </c>
      <c r="K114" s="13" t="s">
        <v>444</v>
      </c>
    </row>
    <row r="115" spans="1:11" ht="14.4" x14ac:dyDescent="0.3">
      <c r="A115" s="64" t="s">
        <v>121</v>
      </c>
      <c r="B115" s="65" t="s">
        <v>17</v>
      </c>
      <c r="C115" s="65" t="s">
        <v>122</v>
      </c>
      <c r="D115" s="65" t="s">
        <v>208</v>
      </c>
      <c r="E115" s="66"/>
      <c r="F115" s="70" t="s">
        <v>123</v>
      </c>
      <c r="G115" s="67">
        <v>5</v>
      </c>
      <c r="H115" s="68">
        <v>2022</v>
      </c>
      <c r="I115" s="68">
        <v>2027</v>
      </c>
      <c r="J115" s="69">
        <v>47340</v>
      </c>
    </row>
    <row r="116" spans="1:11" ht="14.4" x14ac:dyDescent="0.3">
      <c r="A116" s="64" t="s">
        <v>121</v>
      </c>
      <c r="B116" s="65" t="s">
        <v>17</v>
      </c>
      <c r="C116" s="65" t="s">
        <v>122</v>
      </c>
      <c r="D116" s="65" t="s">
        <v>209</v>
      </c>
      <c r="E116" s="66"/>
      <c r="F116" s="56" t="s">
        <v>160</v>
      </c>
      <c r="G116" s="67">
        <v>10</v>
      </c>
      <c r="H116" s="68">
        <v>2022</v>
      </c>
      <c r="I116" s="68">
        <v>2032</v>
      </c>
      <c r="J116" s="69">
        <v>650</v>
      </c>
    </row>
    <row r="117" spans="1:11" ht="14.4" x14ac:dyDescent="0.3">
      <c r="A117" s="64" t="s">
        <v>121</v>
      </c>
      <c r="B117" s="65" t="s">
        <v>17</v>
      </c>
      <c r="C117" s="65" t="s">
        <v>122</v>
      </c>
      <c r="D117" s="65" t="s">
        <v>210</v>
      </c>
      <c r="E117" s="66" t="s">
        <v>211</v>
      </c>
      <c r="F117" s="71" t="s">
        <v>130</v>
      </c>
      <c r="G117" s="67">
        <v>2</v>
      </c>
      <c r="H117" s="68">
        <v>2022</v>
      </c>
      <c r="I117" s="68">
        <v>2024</v>
      </c>
      <c r="J117" s="69">
        <v>56390</v>
      </c>
    </row>
    <row r="118" spans="1:11" ht="14.4" x14ac:dyDescent="0.3">
      <c r="A118" s="64" t="s">
        <v>121</v>
      </c>
      <c r="B118" s="65" t="s">
        <v>17</v>
      </c>
      <c r="C118" s="65" t="s">
        <v>139</v>
      </c>
      <c r="D118" s="65" t="s">
        <v>212</v>
      </c>
      <c r="E118" s="66"/>
      <c r="F118" s="56" t="s">
        <v>123</v>
      </c>
      <c r="G118" s="67">
        <v>5</v>
      </c>
      <c r="H118" s="68">
        <v>2022</v>
      </c>
      <c r="I118" s="68">
        <v>2027</v>
      </c>
      <c r="J118" s="69">
        <v>9250</v>
      </c>
    </row>
    <row r="119" spans="1:11" ht="14.4" x14ac:dyDescent="0.3">
      <c r="A119" s="64" t="s">
        <v>121</v>
      </c>
      <c r="B119" s="65" t="s">
        <v>17</v>
      </c>
      <c r="C119" s="65" t="s">
        <v>140</v>
      </c>
      <c r="D119" s="65" t="s">
        <v>212</v>
      </c>
      <c r="E119" s="66"/>
      <c r="F119" s="56" t="s">
        <v>123</v>
      </c>
      <c r="G119" s="67">
        <v>5</v>
      </c>
      <c r="H119" s="68">
        <v>2022</v>
      </c>
      <c r="I119" s="68">
        <v>2027</v>
      </c>
      <c r="J119" s="69">
        <v>9250</v>
      </c>
    </row>
    <row r="120" spans="1:11" ht="14.4" x14ac:dyDescent="0.3">
      <c r="A120" s="64" t="s">
        <v>121</v>
      </c>
      <c r="B120" s="65" t="s">
        <v>17</v>
      </c>
      <c r="C120" s="65" t="s">
        <v>141</v>
      </c>
      <c r="D120" s="65" t="s">
        <v>212</v>
      </c>
      <c r="E120" s="66"/>
      <c r="F120" s="56" t="s">
        <v>123</v>
      </c>
      <c r="G120" s="67">
        <v>5</v>
      </c>
      <c r="H120" s="68">
        <v>2022</v>
      </c>
      <c r="I120" s="68">
        <v>2027</v>
      </c>
      <c r="J120" s="69">
        <v>9250</v>
      </c>
    </row>
    <row r="121" spans="1:11" ht="14.4" x14ac:dyDescent="0.3">
      <c r="A121" s="64" t="s">
        <v>124</v>
      </c>
      <c r="B121" s="65" t="s">
        <v>18</v>
      </c>
      <c r="C121" s="65" t="s">
        <v>122</v>
      </c>
      <c r="D121" s="65" t="s">
        <v>208</v>
      </c>
      <c r="E121" s="66"/>
      <c r="F121" s="56" t="s">
        <v>123</v>
      </c>
      <c r="G121" s="67">
        <v>5</v>
      </c>
      <c r="H121" s="68">
        <v>2022</v>
      </c>
      <c r="I121" s="68">
        <v>2027</v>
      </c>
      <c r="J121" s="69">
        <v>44780</v>
      </c>
    </row>
    <row r="122" spans="1:11" ht="14.4" x14ac:dyDescent="0.3">
      <c r="A122" s="64" t="s">
        <v>124</v>
      </c>
      <c r="B122" s="65" t="s">
        <v>18</v>
      </c>
      <c r="C122" s="65" t="s">
        <v>122</v>
      </c>
      <c r="D122" s="65" t="s">
        <v>209</v>
      </c>
      <c r="E122" s="66"/>
      <c r="F122" s="56" t="s">
        <v>160</v>
      </c>
      <c r="G122" s="67">
        <v>10</v>
      </c>
      <c r="H122" s="68">
        <v>2022</v>
      </c>
      <c r="I122" s="68">
        <v>2032</v>
      </c>
      <c r="J122" s="69">
        <v>350</v>
      </c>
    </row>
    <row r="123" spans="1:11" ht="14.4" x14ac:dyDescent="0.3">
      <c r="A123" s="64" t="s">
        <v>146</v>
      </c>
      <c r="B123" s="65" t="s">
        <v>19</v>
      </c>
      <c r="C123" s="65" t="s">
        <v>122</v>
      </c>
      <c r="D123" s="65" t="s">
        <v>208</v>
      </c>
      <c r="E123" s="66"/>
      <c r="F123" s="56" t="s">
        <v>123</v>
      </c>
      <c r="G123" s="67">
        <v>5</v>
      </c>
      <c r="H123" s="68">
        <v>2022</v>
      </c>
      <c r="I123" s="68">
        <v>2027</v>
      </c>
      <c r="J123" s="69">
        <v>55330</v>
      </c>
    </row>
    <row r="124" spans="1:11" ht="14.4" x14ac:dyDescent="0.3">
      <c r="A124" s="64" t="s">
        <v>146</v>
      </c>
      <c r="B124" s="65" t="s">
        <v>19</v>
      </c>
      <c r="C124" s="65" t="s">
        <v>122</v>
      </c>
      <c r="D124" s="65" t="s">
        <v>209</v>
      </c>
      <c r="E124" s="66"/>
      <c r="F124" s="56" t="s">
        <v>160</v>
      </c>
      <c r="G124" s="67">
        <v>10</v>
      </c>
      <c r="H124" s="68">
        <v>2022</v>
      </c>
      <c r="I124" s="68">
        <v>2032</v>
      </c>
      <c r="J124" s="69">
        <v>350</v>
      </c>
    </row>
    <row r="125" spans="1:11" ht="14.4" x14ac:dyDescent="0.3">
      <c r="A125" s="64" t="s">
        <v>146</v>
      </c>
      <c r="B125" s="65" t="s">
        <v>19</v>
      </c>
      <c r="C125" s="65" t="s">
        <v>122</v>
      </c>
      <c r="D125" s="65" t="s">
        <v>210</v>
      </c>
      <c r="E125" s="66" t="s">
        <v>213</v>
      </c>
      <c r="F125" s="56" t="s">
        <v>130</v>
      </c>
      <c r="G125" s="67">
        <v>2</v>
      </c>
      <c r="H125" s="68">
        <v>2022</v>
      </c>
      <c r="I125" s="68">
        <v>2024</v>
      </c>
      <c r="J125" s="69">
        <v>54120</v>
      </c>
      <c r="K125" s="13" t="s">
        <v>444</v>
      </c>
    </row>
    <row r="126" spans="1:11" ht="14.4" x14ac:dyDescent="0.3">
      <c r="A126" s="64" t="s">
        <v>146</v>
      </c>
      <c r="B126" s="65" t="s">
        <v>19</v>
      </c>
      <c r="C126" s="65" t="s">
        <v>147</v>
      </c>
      <c r="D126" s="65" t="s">
        <v>212</v>
      </c>
      <c r="E126" s="66"/>
      <c r="F126" s="56" t="s">
        <v>123</v>
      </c>
      <c r="G126" s="67">
        <v>5</v>
      </c>
      <c r="H126" s="68">
        <v>2022</v>
      </c>
      <c r="I126" s="68">
        <v>2027</v>
      </c>
      <c r="J126" s="69">
        <v>161800</v>
      </c>
    </row>
    <row r="127" spans="1:11" s="115" customFormat="1" ht="14.4" x14ac:dyDescent="0.3">
      <c r="A127" s="108" t="s">
        <v>148</v>
      </c>
      <c r="B127" s="109" t="s">
        <v>20</v>
      </c>
      <c r="C127" s="109" t="s">
        <v>122</v>
      </c>
      <c r="D127" s="109" t="s">
        <v>208</v>
      </c>
      <c r="E127" s="110"/>
      <c r="F127" s="111" t="s">
        <v>123</v>
      </c>
      <c r="G127" s="112">
        <v>5</v>
      </c>
      <c r="H127" s="113">
        <v>2022</v>
      </c>
      <c r="I127" s="113">
        <v>2027</v>
      </c>
      <c r="J127" s="114"/>
    </row>
    <row r="128" spans="1:11" s="115" customFormat="1" ht="14.4" x14ac:dyDescent="0.3">
      <c r="A128" s="108" t="s">
        <v>148</v>
      </c>
      <c r="B128" s="109" t="s">
        <v>20</v>
      </c>
      <c r="C128" s="109" t="s">
        <v>122</v>
      </c>
      <c r="D128" s="109" t="s">
        <v>209</v>
      </c>
      <c r="E128" s="110"/>
      <c r="F128" s="111" t="s">
        <v>160</v>
      </c>
      <c r="G128" s="112">
        <v>10</v>
      </c>
      <c r="H128" s="113">
        <v>2022</v>
      </c>
      <c r="I128" s="113">
        <v>2032</v>
      </c>
      <c r="J128" s="114"/>
    </row>
    <row r="129" spans="1:11" s="115" customFormat="1" ht="14.4" x14ac:dyDescent="0.3">
      <c r="A129" s="108" t="s">
        <v>148</v>
      </c>
      <c r="B129" s="109" t="s">
        <v>20</v>
      </c>
      <c r="C129" s="109" t="s">
        <v>122</v>
      </c>
      <c r="D129" s="109" t="s">
        <v>210</v>
      </c>
      <c r="E129" s="110" t="s">
        <v>214</v>
      </c>
      <c r="F129" s="111" t="s">
        <v>130</v>
      </c>
      <c r="G129" s="112">
        <v>2</v>
      </c>
      <c r="H129" s="113">
        <v>2022</v>
      </c>
      <c r="I129" s="113">
        <v>2024</v>
      </c>
      <c r="J129" s="114"/>
    </row>
    <row r="130" spans="1:11" ht="14.4" x14ac:dyDescent="0.3">
      <c r="A130" s="64" t="s">
        <v>150</v>
      </c>
      <c r="B130" s="65" t="s">
        <v>21</v>
      </c>
      <c r="C130" s="65" t="s">
        <v>122</v>
      </c>
      <c r="D130" s="65" t="s">
        <v>208</v>
      </c>
      <c r="E130" s="66"/>
      <c r="F130" s="56" t="s">
        <v>123</v>
      </c>
      <c r="G130" s="67">
        <v>5</v>
      </c>
      <c r="H130" s="68">
        <v>2022</v>
      </c>
      <c r="I130" s="68">
        <v>2027</v>
      </c>
      <c r="J130" s="69">
        <v>29940</v>
      </c>
    </row>
    <row r="131" spans="1:11" ht="14.4" x14ac:dyDescent="0.3">
      <c r="A131" s="64" t="s">
        <v>150</v>
      </c>
      <c r="B131" s="65" t="s">
        <v>21</v>
      </c>
      <c r="C131" s="65" t="s">
        <v>122</v>
      </c>
      <c r="D131" s="65" t="s">
        <v>209</v>
      </c>
      <c r="E131" s="66"/>
      <c r="F131" s="56" t="s">
        <v>160</v>
      </c>
      <c r="G131" s="67">
        <v>10</v>
      </c>
      <c r="H131" s="68">
        <v>2022</v>
      </c>
      <c r="I131" s="68">
        <v>2032</v>
      </c>
      <c r="J131" s="69">
        <v>350</v>
      </c>
    </row>
    <row r="132" spans="1:11" ht="14.4" x14ac:dyDescent="0.3">
      <c r="A132" s="64" t="s">
        <v>150</v>
      </c>
      <c r="B132" s="65" t="s">
        <v>21</v>
      </c>
      <c r="C132" s="65" t="s">
        <v>122</v>
      </c>
      <c r="D132" s="65" t="s">
        <v>210</v>
      </c>
      <c r="E132" s="66" t="s">
        <v>215</v>
      </c>
      <c r="F132" s="56" t="s">
        <v>130</v>
      </c>
      <c r="G132" s="67">
        <v>2</v>
      </c>
      <c r="H132" s="68">
        <v>2022</v>
      </c>
      <c r="I132" s="68">
        <v>2024</v>
      </c>
      <c r="J132" s="69">
        <v>74120</v>
      </c>
    </row>
    <row r="133" spans="1:11" ht="14.4" x14ac:dyDescent="0.3">
      <c r="A133" s="64" t="s">
        <v>150</v>
      </c>
      <c r="B133" s="65" t="s">
        <v>21</v>
      </c>
      <c r="C133" s="65" t="s">
        <v>151</v>
      </c>
      <c r="D133" s="65" t="s">
        <v>212</v>
      </c>
      <c r="E133" s="66"/>
      <c r="F133" s="56" t="s">
        <v>123</v>
      </c>
      <c r="G133" s="67">
        <v>5</v>
      </c>
      <c r="H133" s="68">
        <v>2022</v>
      </c>
      <c r="I133" s="68">
        <v>2027</v>
      </c>
      <c r="J133" s="69">
        <v>64860</v>
      </c>
    </row>
    <row r="134" spans="1:11" s="115" customFormat="1" ht="14.4" x14ac:dyDescent="0.3">
      <c r="A134" s="108" t="s">
        <v>128</v>
      </c>
      <c r="B134" s="109" t="s">
        <v>22</v>
      </c>
      <c r="C134" s="109" t="s">
        <v>122</v>
      </c>
      <c r="D134" s="109" t="s">
        <v>208</v>
      </c>
      <c r="E134" s="110"/>
      <c r="F134" s="111" t="s">
        <v>123</v>
      </c>
      <c r="G134" s="112">
        <v>5</v>
      </c>
      <c r="H134" s="113">
        <v>2022</v>
      </c>
      <c r="I134" s="113">
        <v>2027</v>
      </c>
      <c r="J134" s="114"/>
    </row>
    <row r="135" spans="1:11" s="115" customFormat="1" ht="14.4" x14ac:dyDescent="0.3">
      <c r="A135" s="108" t="s">
        <v>128</v>
      </c>
      <c r="B135" s="109" t="s">
        <v>22</v>
      </c>
      <c r="C135" s="109" t="s">
        <v>122</v>
      </c>
      <c r="D135" s="109" t="s">
        <v>209</v>
      </c>
      <c r="E135" s="110"/>
      <c r="F135" s="111" t="s">
        <v>160</v>
      </c>
      <c r="G135" s="112">
        <v>10</v>
      </c>
      <c r="H135" s="113">
        <v>2022</v>
      </c>
      <c r="I135" s="113">
        <v>2032</v>
      </c>
      <c r="J135" s="114"/>
    </row>
    <row r="136" spans="1:11" s="115" customFormat="1" ht="14.4" x14ac:dyDescent="0.3">
      <c r="A136" s="108" t="s">
        <v>128</v>
      </c>
      <c r="B136" s="123" t="s">
        <v>22</v>
      </c>
      <c r="C136" s="109" t="s">
        <v>122</v>
      </c>
      <c r="D136" s="109" t="s">
        <v>216</v>
      </c>
      <c r="E136" s="110"/>
      <c r="F136" s="111" t="s">
        <v>123</v>
      </c>
      <c r="G136" s="112">
        <v>5</v>
      </c>
      <c r="H136" s="113">
        <v>2022</v>
      </c>
      <c r="I136" s="113">
        <v>2027</v>
      </c>
      <c r="J136" s="114"/>
    </row>
    <row r="137" spans="1:11" s="115" customFormat="1" ht="14.4" x14ac:dyDescent="0.3">
      <c r="A137" s="108" t="s">
        <v>128</v>
      </c>
      <c r="B137" s="109" t="s">
        <v>22</v>
      </c>
      <c r="C137" s="109" t="s">
        <v>122</v>
      </c>
      <c r="D137" s="109" t="s">
        <v>217</v>
      </c>
      <c r="E137" s="110"/>
      <c r="F137" s="111" t="s">
        <v>123</v>
      </c>
      <c r="G137" s="112">
        <v>5</v>
      </c>
      <c r="H137" s="113">
        <v>2022</v>
      </c>
      <c r="I137" s="113">
        <v>2027</v>
      </c>
      <c r="J137" s="114"/>
    </row>
    <row r="138" spans="1:11" s="115" customFormat="1" ht="14.4" x14ac:dyDescent="0.3">
      <c r="A138" s="108" t="s">
        <v>128</v>
      </c>
      <c r="B138" s="109" t="s">
        <v>22</v>
      </c>
      <c r="C138" s="109" t="s">
        <v>122</v>
      </c>
      <c r="D138" s="109" t="s">
        <v>210</v>
      </c>
      <c r="E138" s="110" t="s">
        <v>218</v>
      </c>
      <c r="F138" s="111" t="s">
        <v>130</v>
      </c>
      <c r="G138" s="112">
        <v>2</v>
      </c>
      <c r="H138" s="113">
        <v>2022</v>
      </c>
      <c r="I138" s="113">
        <v>2024</v>
      </c>
      <c r="J138" s="114"/>
    </row>
    <row r="139" spans="1:11" ht="14.4" x14ac:dyDescent="0.3">
      <c r="A139" s="64" t="s">
        <v>131</v>
      </c>
      <c r="B139" s="65" t="s">
        <v>23</v>
      </c>
      <c r="C139" s="65" t="s">
        <v>122</v>
      </c>
      <c r="D139" s="65" t="s">
        <v>209</v>
      </c>
      <c r="E139" s="66"/>
      <c r="F139" s="56" t="s">
        <v>160</v>
      </c>
      <c r="G139" s="67">
        <v>10</v>
      </c>
      <c r="H139" s="68">
        <v>2022</v>
      </c>
      <c r="I139" s="68">
        <v>2032</v>
      </c>
      <c r="J139" s="69">
        <v>350</v>
      </c>
    </row>
    <row r="140" spans="1:11" ht="14.4" x14ac:dyDescent="0.3">
      <c r="A140" s="64" t="s">
        <v>131</v>
      </c>
      <c r="B140" s="65" t="s">
        <v>23</v>
      </c>
      <c r="C140" s="65" t="s">
        <v>122</v>
      </c>
      <c r="D140" s="65" t="s">
        <v>210</v>
      </c>
      <c r="E140" s="66" t="s">
        <v>219</v>
      </c>
      <c r="F140" s="56" t="s">
        <v>130</v>
      </c>
      <c r="G140" s="67">
        <v>2</v>
      </c>
      <c r="H140" s="68">
        <v>2022</v>
      </c>
      <c r="I140" s="68">
        <v>2024</v>
      </c>
      <c r="J140" s="69">
        <v>38590</v>
      </c>
      <c r="K140" s="13" t="s">
        <v>444</v>
      </c>
    </row>
    <row r="141" spans="1:11" ht="14.4" x14ac:dyDescent="0.3">
      <c r="A141" s="64" t="s">
        <v>131</v>
      </c>
      <c r="B141" s="65" t="s">
        <v>23</v>
      </c>
      <c r="C141" s="65" t="s">
        <v>156</v>
      </c>
      <c r="D141" s="65" t="s">
        <v>212</v>
      </c>
      <c r="E141" s="66"/>
      <c r="F141" s="56" t="s">
        <v>123</v>
      </c>
      <c r="G141" s="67">
        <v>5</v>
      </c>
      <c r="H141" s="68">
        <v>2022</v>
      </c>
      <c r="I141" s="68">
        <v>2027</v>
      </c>
      <c r="J141" s="69">
        <v>8800</v>
      </c>
    </row>
    <row r="142" spans="1:11" ht="14.4" x14ac:dyDescent="0.3">
      <c r="A142" s="64" t="s">
        <v>131</v>
      </c>
      <c r="B142" s="65" t="s">
        <v>23</v>
      </c>
      <c r="C142" s="65" t="s">
        <v>157</v>
      </c>
      <c r="D142" s="65" t="s">
        <v>212</v>
      </c>
      <c r="E142" s="66"/>
      <c r="F142" s="56" t="s">
        <v>123</v>
      </c>
      <c r="G142" s="67">
        <v>5</v>
      </c>
      <c r="H142" s="68">
        <v>2022</v>
      </c>
      <c r="I142" s="68">
        <v>2027</v>
      </c>
      <c r="J142" s="69">
        <v>11110</v>
      </c>
    </row>
    <row r="143" spans="1:11" ht="14.4" x14ac:dyDescent="0.3">
      <c r="A143" s="64" t="s">
        <v>131</v>
      </c>
      <c r="B143" s="65" t="s">
        <v>23</v>
      </c>
      <c r="C143" s="65" t="s">
        <v>220</v>
      </c>
      <c r="D143" s="65" t="s">
        <v>212</v>
      </c>
      <c r="E143" s="66"/>
      <c r="F143" s="56" t="s">
        <v>123</v>
      </c>
      <c r="G143" s="67">
        <v>5</v>
      </c>
      <c r="H143" s="68">
        <v>2022</v>
      </c>
      <c r="I143" s="68">
        <v>2027</v>
      </c>
      <c r="J143" s="69">
        <v>3500</v>
      </c>
    </row>
    <row r="144" spans="1:11" ht="14.4" x14ac:dyDescent="0.3">
      <c r="A144" s="64" t="s">
        <v>131</v>
      </c>
      <c r="B144" s="65" t="s">
        <v>23</v>
      </c>
      <c r="C144" s="65" t="s">
        <v>221</v>
      </c>
      <c r="D144" s="65" t="s">
        <v>212</v>
      </c>
      <c r="E144" s="66"/>
      <c r="F144" s="56" t="s">
        <v>123</v>
      </c>
      <c r="G144" s="67">
        <v>5</v>
      </c>
      <c r="H144" s="68">
        <v>2022</v>
      </c>
      <c r="I144" s="68">
        <v>2027</v>
      </c>
      <c r="J144" s="69">
        <v>4420</v>
      </c>
    </row>
    <row r="145" spans="1:10" ht="14.4" x14ac:dyDescent="0.3">
      <c r="A145" s="64" t="s">
        <v>131</v>
      </c>
      <c r="B145" s="65" t="s">
        <v>23</v>
      </c>
      <c r="C145" s="65" t="s">
        <v>222</v>
      </c>
      <c r="D145" s="65" t="s">
        <v>212</v>
      </c>
      <c r="E145" s="66"/>
      <c r="F145" s="56" t="s">
        <v>123</v>
      </c>
      <c r="G145" s="67">
        <v>5</v>
      </c>
      <c r="H145" s="68">
        <v>2022</v>
      </c>
      <c r="I145" s="68">
        <v>2027</v>
      </c>
      <c r="J145" s="69">
        <v>2500</v>
      </c>
    </row>
    <row r="146" spans="1:10" ht="14.4" x14ac:dyDescent="0.3">
      <c r="A146" s="64" t="s">
        <v>132</v>
      </c>
      <c r="B146" s="65" t="s">
        <v>24</v>
      </c>
      <c r="C146" s="65" t="s">
        <v>122</v>
      </c>
      <c r="D146" s="65" t="s">
        <v>208</v>
      </c>
      <c r="E146" s="66"/>
      <c r="F146" s="56" t="s">
        <v>123</v>
      </c>
      <c r="G146" s="67">
        <v>5</v>
      </c>
      <c r="H146" s="68">
        <v>2022</v>
      </c>
      <c r="I146" s="68">
        <v>2027</v>
      </c>
      <c r="J146" s="69">
        <v>39960</v>
      </c>
    </row>
    <row r="147" spans="1:10" ht="14.4" x14ac:dyDescent="0.3">
      <c r="A147" s="64" t="s">
        <v>132</v>
      </c>
      <c r="B147" s="65" t="s">
        <v>24</v>
      </c>
      <c r="C147" s="65" t="s">
        <v>122</v>
      </c>
      <c r="D147" s="65" t="s">
        <v>209</v>
      </c>
      <c r="E147" s="66"/>
      <c r="F147" s="56" t="s">
        <v>160</v>
      </c>
      <c r="G147" s="67">
        <v>10</v>
      </c>
      <c r="H147" s="68">
        <v>2022</v>
      </c>
      <c r="I147" s="68">
        <v>2032</v>
      </c>
      <c r="J147" s="69">
        <v>350</v>
      </c>
    </row>
    <row r="148" spans="1:10" ht="28.8" x14ac:dyDescent="0.3">
      <c r="A148" s="64" t="s">
        <v>133</v>
      </c>
      <c r="B148" s="65" t="s">
        <v>25</v>
      </c>
      <c r="C148" s="65" t="s">
        <v>122</v>
      </c>
      <c r="D148" s="65" t="s">
        <v>208</v>
      </c>
      <c r="E148" s="66" t="s">
        <v>223</v>
      </c>
      <c r="F148" s="56" t="s">
        <v>123</v>
      </c>
      <c r="G148" s="67">
        <v>5</v>
      </c>
      <c r="H148" s="68">
        <v>2022</v>
      </c>
      <c r="I148" s="68">
        <v>2027</v>
      </c>
      <c r="J148" s="69">
        <v>39350</v>
      </c>
    </row>
    <row r="149" spans="1:10" ht="14.4" x14ac:dyDescent="0.3">
      <c r="A149" s="64" t="s">
        <v>133</v>
      </c>
      <c r="B149" s="65" t="s">
        <v>25</v>
      </c>
      <c r="C149" s="65" t="s">
        <v>122</v>
      </c>
      <c r="D149" s="65" t="s">
        <v>209</v>
      </c>
      <c r="E149" s="66"/>
      <c r="F149" s="56" t="s">
        <v>160</v>
      </c>
      <c r="G149" s="67">
        <v>10</v>
      </c>
      <c r="H149" s="68">
        <v>2022</v>
      </c>
      <c r="I149" s="68">
        <v>2032</v>
      </c>
      <c r="J149" s="69">
        <v>350</v>
      </c>
    </row>
    <row r="150" spans="1:10" ht="14.4" x14ac:dyDescent="0.3">
      <c r="A150" s="64" t="s">
        <v>133</v>
      </c>
      <c r="B150" s="65" t="s">
        <v>25</v>
      </c>
      <c r="C150" s="65" t="s">
        <v>122</v>
      </c>
      <c r="D150" s="65" t="s">
        <v>224</v>
      </c>
      <c r="E150" s="66"/>
      <c r="F150" s="56" t="s">
        <v>123</v>
      </c>
      <c r="G150" s="67">
        <v>5</v>
      </c>
      <c r="H150" s="68">
        <v>2022</v>
      </c>
      <c r="I150" s="68">
        <v>2027</v>
      </c>
      <c r="J150" s="69">
        <v>45360</v>
      </c>
    </row>
    <row r="151" spans="1:10" ht="72" x14ac:dyDescent="0.3">
      <c r="A151" s="64" t="s">
        <v>133</v>
      </c>
      <c r="B151" s="65" t="s">
        <v>25</v>
      </c>
      <c r="C151" s="65" t="s">
        <v>122</v>
      </c>
      <c r="D151" s="65" t="s">
        <v>216</v>
      </c>
      <c r="E151" s="66" t="s">
        <v>225</v>
      </c>
      <c r="F151" s="56" t="s">
        <v>126</v>
      </c>
      <c r="G151" s="67">
        <v>0</v>
      </c>
      <c r="H151" s="68">
        <v>2022</v>
      </c>
      <c r="I151" s="68" t="s">
        <v>127</v>
      </c>
      <c r="J151" s="69">
        <v>121970</v>
      </c>
    </row>
    <row r="152" spans="1:10" ht="14.4" x14ac:dyDescent="0.3">
      <c r="A152" s="64" t="s">
        <v>134</v>
      </c>
      <c r="B152" s="65" t="s">
        <v>26</v>
      </c>
      <c r="C152" s="65" t="s">
        <v>122</v>
      </c>
      <c r="D152" s="65" t="s">
        <v>208</v>
      </c>
      <c r="E152" s="66"/>
      <c r="F152" s="56" t="s">
        <v>123</v>
      </c>
      <c r="G152" s="67">
        <v>5</v>
      </c>
      <c r="H152" s="68">
        <v>2022</v>
      </c>
      <c r="I152" s="68">
        <v>2027</v>
      </c>
      <c r="J152" s="69">
        <v>51630</v>
      </c>
    </row>
    <row r="153" spans="1:10" ht="14.4" x14ac:dyDescent="0.3">
      <c r="A153" s="64" t="s">
        <v>134</v>
      </c>
      <c r="B153" s="65" t="s">
        <v>26</v>
      </c>
      <c r="C153" s="65" t="s">
        <v>122</v>
      </c>
      <c r="D153" s="65" t="s">
        <v>209</v>
      </c>
      <c r="E153" s="66"/>
      <c r="F153" s="56" t="s">
        <v>160</v>
      </c>
      <c r="G153" s="67">
        <v>10</v>
      </c>
      <c r="H153" s="68">
        <v>2022</v>
      </c>
      <c r="I153" s="68">
        <v>2032</v>
      </c>
      <c r="J153" s="69">
        <v>350</v>
      </c>
    </row>
    <row r="154" spans="1:10" ht="14.4" x14ac:dyDescent="0.3">
      <c r="A154" s="64" t="s">
        <v>134</v>
      </c>
      <c r="B154" s="65" t="s">
        <v>26</v>
      </c>
      <c r="C154" s="65" t="s">
        <v>172</v>
      </c>
      <c r="D154" s="65" t="s">
        <v>212</v>
      </c>
      <c r="E154" s="66"/>
      <c r="F154" s="56" t="s">
        <v>123</v>
      </c>
      <c r="G154" s="67">
        <v>5</v>
      </c>
      <c r="H154" s="68">
        <v>2022</v>
      </c>
      <c r="I154" s="68">
        <v>2027</v>
      </c>
      <c r="J154" s="69">
        <v>8300</v>
      </c>
    </row>
    <row r="155" spans="1:10" ht="14.4" x14ac:dyDescent="0.3">
      <c r="A155" s="64" t="s">
        <v>134</v>
      </c>
      <c r="B155" s="65" t="s">
        <v>26</v>
      </c>
      <c r="C155" s="65" t="s">
        <v>173</v>
      </c>
      <c r="D155" s="65" t="s">
        <v>212</v>
      </c>
      <c r="E155" s="66"/>
      <c r="F155" s="56" t="s">
        <v>123</v>
      </c>
      <c r="G155" s="67">
        <v>5</v>
      </c>
      <c r="H155" s="68">
        <v>2022</v>
      </c>
      <c r="I155" s="68">
        <v>2027</v>
      </c>
      <c r="J155" s="69">
        <v>10050</v>
      </c>
    </row>
    <row r="156" spans="1:10" ht="14.4" x14ac:dyDescent="0.3">
      <c r="A156" s="64" t="s">
        <v>134</v>
      </c>
      <c r="B156" s="65" t="s">
        <v>26</v>
      </c>
      <c r="C156" s="65" t="s">
        <v>174</v>
      </c>
      <c r="D156" s="65" t="s">
        <v>212</v>
      </c>
      <c r="E156" s="66"/>
      <c r="F156" s="56" t="s">
        <v>130</v>
      </c>
      <c r="G156" s="67">
        <v>2</v>
      </c>
      <c r="H156" s="68">
        <v>2022</v>
      </c>
      <c r="I156" s="68">
        <v>2024</v>
      </c>
      <c r="J156" s="69">
        <v>16140</v>
      </c>
    </row>
    <row r="157" spans="1:10" ht="14.4" x14ac:dyDescent="0.3">
      <c r="A157" s="64" t="s">
        <v>135</v>
      </c>
      <c r="B157" s="65" t="s">
        <v>27</v>
      </c>
      <c r="C157" s="65" t="s">
        <v>122</v>
      </c>
      <c r="D157" s="65" t="s">
        <v>208</v>
      </c>
      <c r="E157" s="66"/>
      <c r="F157" s="60" t="s">
        <v>123</v>
      </c>
      <c r="G157" s="67">
        <v>5</v>
      </c>
      <c r="H157" s="68">
        <v>2022</v>
      </c>
      <c r="I157" s="68">
        <v>2027</v>
      </c>
      <c r="J157" s="69">
        <v>67400</v>
      </c>
    </row>
    <row r="158" spans="1:10" ht="14.4" x14ac:dyDescent="0.3">
      <c r="A158" s="64" t="s">
        <v>135</v>
      </c>
      <c r="B158" s="65" t="s">
        <v>27</v>
      </c>
      <c r="C158" s="65" t="s">
        <v>122</v>
      </c>
      <c r="D158" s="65" t="s">
        <v>209</v>
      </c>
      <c r="E158" s="66"/>
      <c r="F158" s="60" t="s">
        <v>160</v>
      </c>
      <c r="G158" s="67">
        <v>10</v>
      </c>
      <c r="H158" s="68">
        <v>2022</v>
      </c>
      <c r="I158" s="68">
        <v>2032</v>
      </c>
      <c r="J158" s="69">
        <v>550</v>
      </c>
    </row>
    <row r="159" spans="1:10" ht="14.4" x14ac:dyDescent="0.3">
      <c r="A159" s="64" t="s">
        <v>135</v>
      </c>
      <c r="B159" s="65" t="s">
        <v>27</v>
      </c>
      <c r="C159" s="65" t="s">
        <v>122</v>
      </c>
      <c r="D159" s="65" t="s">
        <v>226</v>
      </c>
      <c r="E159" s="66"/>
      <c r="F159" s="60" t="s">
        <v>160</v>
      </c>
      <c r="G159" s="67">
        <v>10</v>
      </c>
      <c r="H159" s="68">
        <v>2022</v>
      </c>
      <c r="I159" s="68">
        <v>2032</v>
      </c>
      <c r="J159" s="69">
        <v>9200</v>
      </c>
    </row>
    <row r="160" spans="1:10" ht="14.4" x14ac:dyDescent="0.3">
      <c r="A160" s="64" t="s">
        <v>136</v>
      </c>
      <c r="B160" s="65" t="s">
        <v>28</v>
      </c>
      <c r="C160" s="65" t="s">
        <v>122</v>
      </c>
      <c r="D160" s="65" t="s">
        <v>208</v>
      </c>
      <c r="E160" s="66"/>
      <c r="F160" s="56" t="s">
        <v>123</v>
      </c>
      <c r="G160" s="67">
        <v>5</v>
      </c>
      <c r="H160" s="68">
        <v>2022</v>
      </c>
      <c r="I160" s="68">
        <v>2027</v>
      </c>
      <c r="J160" s="69">
        <v>25940</v>
      </c>
    </row>
    <row r="161" spans="1:11" ht="14.4" x14ac:dyDescent="0.3">
      <c r="A161" s="64" t="s">
        <v>136</v>
      </c>
      <c r="B161" s="65" t="s">
        <v>28</v>
      </c>
      <c r="C161" s="65" t="s">
        <v>122</v>
      </c>
      <c r="D161" s="65" t="s">
        <v>209</v>
      </c>
      <c r="E161" s="66"/>
      <c r="F161" s="56" t="s">
        <v>160</v>
      </c>
      <c r="G161" s="67">
        <v>10</v>
      </c>
      <c r="H161" s="68">
        <v>2022</v>
      </c>
      <c r="I161" s="68">
        <v>2032</v>
      </c>
      <c r="J161" s="69">
        <v>350</v>
      </c>
    </row>
    <row r="162" spans="1:11" ht="43.2" x14ac:dyDescent="0.3">
      <c r="A162" s="64" t="s">
        <v>136</v>
      </c>
      <c r="B162" s="65" t="s">
        <v>28</v>
      </c>
      <c r="C162" s="65" t="s">
        <v>122</v>
      </c>
      <c r="D162" s="65" t="s">
        <v>210</v>
      </c>
      <c r="E162" s="66" t="s">
        <v>227</v>
      </c>
      <c r="F162" s="56" t="s">
        <v>130</v>
      </c>
      <c r="G162" s="67">
        <v>2</v>
      </c>
      <c r="H162" s="68">
        <v>2022</v>
      </c>
      <c r="I162" s="68">
        <v>2024</v>
      </c>
      <c r="J162" s="69">
        <v>10880</v>
      </c>
      <c r="K162" s="13" t="s">
        <v>444</v>
      </c>
    </row>
    <row r="163" spans="1:11" ht="14.4" x14ac:dyDescent="0.3">
      <c r="A163" s="64" t="s">
        <v>136</v>
      </c>
      <c r="B163" s="65" t="s">
        <v>28</v>
      </c>
      <c r="C163" s="65" t="s">
        <v>177</v>
      </c>
      <c r="D163" s="65" t="s">
        <v>212</v>
      </c>
      <c r="E163" s="66"/>
      <c r="F163" s="56" t="s">
        <v>123</v>
      </c>
      <c r="G163" s="67">
        <v>5</v>
      </c>
      <c r="H163" s="68">
        <v>2022</v>
      </c>
      <c r="I163" s="68">
        <v>2027</v>
      </c>
      <c r="J163" s="69">
        <v>16140</v>
      </c>
    </row>
    <row r="164" spans="1:11" ht="14.4" x14ac:dyDescent="0.3">
      <c r="A164" s="64" t="s">
        <v>136</v>
      </c>
      <c r="B164" s="65" t="s">
        <v>28</v>
      </c>
      <c r="C164" s="65" t="s">
        <v>178</v>
      </c>
      <c r="D164" s="65" t="s">
        <v>212</v>
      </c>
      <c r="E164" s="66"/>
      <c r="F164" s="56" t="s">
        <v>123</v>
      </c>
      <c r="G164" s="67">
        <v>5</v>
      </c>
      <c r="H164" s="68">
        <v>2022</v>
      </c>
      <c r="I164" s="68">
        <v>2027</v>
      </c>
      <c r="J164" s="69">
        <v>9200</v>
      </c>
    </row>
    <row r="165" spans="1:11" ht="14.4" x14ac:dyDescent="0.3">
      <c r="A165" s="64" t="s">
        <v>199</v>
      </c>
      <c r="B165" s="65" t="s">
        <v>29</v>
      </c>
      <c r="C165" s="65" t="s">
        <v>122</v>
      </c>
      <c r="D165" s="65" t="s">
        <v>208</v>
      </c>
      <c r="E165" s="66"/>
      <c r="F165" s="56" t="s">
        <v>126</v>
      </c>
      <c r="G165" s="67">
        <v>0</v>
      </c>
      <c r="H165" s="68">
        <v>2022</v>
      </c>
      <c r="I165" s="68" t="s">
        <v>127</v>
      </c>
      <c r="J165" s="69">
        <v>34210</v>
      </c>
    </row>
    <row r="166" spans="1:11" ht="14.4" x14ac:dyDescent="0.3">
      <c r="A166" s="64" t="s">
        <v>199</v>
      </c>
      <c r="B166" s="65" t="s">
        <v>29</v>
      </c>
      <c r="C166" s="65" t="s">
        <v>122</v>
      </c>
      <c r="D166" s="65" t="s">
        <v>209</v>
      </c>
      <c r="E166" s="66"/>
      <c r="F166" s="56" t="s">
        <v>160</v>
      </c>
      <c r="G166" s="67">
        <v>10</v>
      </c>
      <c r="H166" s="68">
        <v>2022</v>
      </c>
      <c r="I166" s="68">
        <v>2032</v>
      </c>
      <c r="J166" s="69">
        <v>350</v>
      </c>
    </row>
    <row r="167" spans="1:11" ht="14.4" x14ac:dyDescent="0.3">
      <c r="A167" s="64" t="s">
        <v>199</v>
      </c>
      <c r="B167" s="65" t="s">
        <v>29</v>
      </c>
      <c r="C167" s="65" t="s">
        <v>122</v>
      </c>
      <c r="D167" s="65" t="s">
        <v>216</v>
      </c>
      <c r="E167" s="66"/>
      <c r="F167" s="56" t="s">
        <v>123</v>
      </c>
      <c r="G167" s="67">
        <v>5</v>
      </c>
      <c r="H167" s="68">
        <v>2022</v>
      </c>
      <c r="I167" s="68">
        <v>2027</v>
      </c>
      <c r="J167" s="69">
        <v>75120</v>
      </c>
    </row>
    <row r="168" spans="1:11" ht="14.4" x14ac:dyDescent="0.3">
      <c r="A168" s="64" t="s">
        <v>199</v>
      </c>
      <c r="B168" s="65" t="s">
        <v>29</v>
      </c>
      <c r="C168" s="65" t="s">
        <v>122</v>
      </c>
      <c r="D168" s="65" t="s">
        <v>217</v>
      </c>
      <c r="E168" s="66"/>
      <c r="F168" s="56" t="s">
        <v>123</v>
      </c>
      <c r="G168" s="67">
        <v>5</v>
      </c>
      <c r="H168" s="68">
        <v>2022</v>
      </c>
      <c r="I168" s="68">
        <v>2027</v>
      </c>
      <c r="J168" s="69">
        <v>37460</v>
      </c>
    </row>
    <row r="169" spans="1:11" ht="14.4" x14ac:dyDescent="0.3">
      <c r="A169" s="64" t="s">
        <v>199</v>
      </c>
      <c r="B169" s="65" t="s">
        <v>29</v>
      </c>
      <c r="C169" s="65" t="s">
        <v>122</v>
      </c>
      <c r="D169" s="65" t="s">
        <v>210</v>
      </c>
      <c r="E169" s="66" t="s">
        <v>228</v>
      </c>
      <c r="F169" s="56" t="s">
        <v>130</v>
      </c>
      <c r="G169" s="67">
        <v>2</v>
      </c>
      <c r="H169" s="68">
        <v>2022</v>
      </c>
      <c r="I169" s="68">
        <v>2024</v>
      </c>
      <c r="J169" s="69">
        <v>33200</v>
      </c>
    </row>
    <row r="170" spans="1:11" ht="14.4" x14ac:dyDescent="0.3">
      <c r="A170" s="64" t="s">
        <v>179</v>
      </c>
      <c r="B170" s="65" t="s">
        <v>30</v>
      </c>
      <c r="C170" s="65" t="s">
        <v>122</v>
      </c>
      <c r="D170" s="65" t="s">
        <v>208</v>
      </c>
      <c r="E170" s="66"/>
      <c r="F170" s="56" t="s">
        <v>123</v>
      </c>
      <c r="G170" s="67">
        <v>5</v>
      </c>
      <c r="H170" s="68">
        <v>2022</v>
      </c>
      <c r="I170" s="68">
        <v>2027</v>
      </c>
      <c r="J170" s="69">
        <v>56420</v>
      </c>
    </row>
    <row r="171" spans="1:11" ht="14.4" x14ac:dyDescent="0.3">
      <c r="A171" s="64" t="s">
        <v>179</v>
      </c>
      <c r="B171" s="65" t="s">
        <v>30</v>
      </c>
      <c r="C171" s="65" t="s">
        <v>122</v>
      </c>
      <c r="D171" s="65" t="s">
        <v>209</v>
      </c>
      <c r="E171" s="66"/>
      <c r="F171" s="56" t="s">
        <v>160</v>
      </c>
      <c r="G171" s="67">
        <v>10</v>
      </c>
      <c r="H171" s="68">
        <v>2022</v>
      </c>
      <c r="I171" s="68">
        <v>2032</v>
      </c>
      <c r="J171" s="69">
        <v>350</v>
      </c>
    </row>
    <row r="172" spans="1:11" ht="14.4" x14ac:dyDescent="0.3">
      <c r="A172" s="64" t="s">
        <v>179</v>
      </c>
      <c r="B172" s="65" t="s">
        <v>30</v>
      </c>
      <c r="C172" s="65" t="s">
        <v>122</v>
      </c>
      <c r="D172" s="65" t="s">
        <v>224</v>
      </c>
      <c r="E172" s="66"/>
      <c r="F172" s="56" t="s">
        <v>123</v>
      </c>
      <c r="G172" s="67">
        <v>5</v>
      </c>
      <c r="H172" s="68">
        <v>2022</v>
      </c>
      <c r="I172" s="68">
        <v>2027</v>
      </c>
      <c r="J172" s="69">
        <v>24990</v>
      </c>
    </row>
    <row r="173" spans="1:11" ht="43.2" x14ac:dyDescent="0.3">
      <c r="A173" s="64" t="s">
        <v>179</v>
      </c>
      <c r="B173" s="65" t="s">
        <v>30</v>
      </c>
      <c r="C173" s="65" t="s">
        <v>122</v>
      </c>
      <c r="D173" s="65" t="s">
        <v>210</v>
      </c>
      <c r="E173" s="66" t="s">
        <v>229</v>
      </c>
      <c r="F173" s="56" t="s">
        <v>130</v>
      </c>
      <c r="G173" s="67">
        <v>2</v>
      </c>
      <c r="H173" s="68">
        <v>2022</v>
      </c>
      <c r="I173" s="68">
        <v>2024</v>
      </c>
      <c r="J173" s="69">
        <v>50780</v>
      </c>
      <c r="K173" s="13" t="s">
        <v>444</v>
      </c>
    </row>
    <row r="174" spans="1:11" ht="14.4" x14ac:dyDescent="0.3">
      <c r="A174" s="64" t="s">
        <v>179</v>
      </c>
      <c r="B174" s="65" t="s">
        <v>30</v>
      </c>
      <c r="C174" s="65" t="s">
        <v>180</v>
      </c>
      <c r="D174" s="65" t="s">
        <v>212</v>
      </c>
      <c r="E174" s="66"/>
      <c r="F174" s="56" t="s">
        <v>123</v>
      </c>
      <c r="G174" s="67">
        <v>5</v>
      </c>
      <c r="H174" s="68">
        <v>2022</v>
      </c>
      <c r="I174" s="68">
        <v>2027</v>
      </c>
      <c r="J174" s="69">
        <v>27330</v>
      </c>
    </row>
    <row r="175" spans="1:11" ht="14.4" x14ac:dyDescent="0.3">
      <c r="A175" s="64" t="s">
        <v>179</v>
      </c>
      <c r="B175" s="65" t="s">
        <v>30</v>
      </c>
      <c r="C175" s="65" t="s">
        <v>181</v>
      </c>
      <c r="D175" s="65" t="s">
        <v>212</v>
      </c>
      <c r="E175" s="66"/>
      <c r="F175" s="56" t="s">
        <v>123</v>
      </c>
      <c r="G175" s="67">
        <v>5</v>
      </c>
      <c r="H175" s="68">
        <v>2022</v>
      </c>
      <c r="I175" s="68">
        <v>2027</v>
      </c>
      <c r="J175" s="69">
        <v>13250</v>
      </c>
    </row>
    <row r="176" spans="1:11" ht="14.4" x14ac:dyDescent="0.3">
      <c r="A176" s="64" t="s">
        <v>184</v>
      </c>
      <c r="B176" s="65" t="s">
        <v>31</v>
      </c>
      <c r="C176" s="65" t="s">
        <v>122</v>
      </c>
      <c r="D176" s="65" t="s">
        <v>209</v>
      </c>
      <c r="E176" s="66"/>
      <c r="F176" s="56" t="s">
        <v>160</v>
      </c>
      <c r="G176" s="67">
        <v>10</v>
      </c>
      <c r="H176" s="68">
        <v>2022</v>
      </c>
      <c r="I176" s="68">
        <v>2032</v>
      </c>
      <c r="J176" s="69">
        <v>350</v>
      </c>
    </row>
    <row r="177" spans="1:21" ht="14.4" x14ac:dyDescent="0.3">
      <c r="A177" s="64" t="s">
        <v>187</v>
      </c>
      <c r="B177" s="65" t="s">
        <v>32</v>
      </c>
      <c r="C177" s="65" t="s">
        <v>122</v>
      </c>
      <c r="D177" s="65" t="s">
        <v>208</v>
      </c>
      <c r="E177" s="66"/>
      <c r="F177" s="56" t="s">
        <v>123</v>
      </c>
      <c r="G177" s="67">
        <v>5</v>
      </c>
      <c r="H177" s="68">
        <v>2022</v>
      </c>
      <c r="I177" s="68">
        <v>2027</v>
      </c>
      <c r="J177" s="69">
        <v>9290</v>
      </c>
    </row>
    <row r="178" spans="1:21" ht="14.4" x14ac:dyDescent="0.3">
      <c r="A178" s="64" t="s">
        <v>187</v>
      </c>
      <c r="B178" s="65" t="s">
        <v>32</v>
      </c>
      <c r="C178" s="65" t="s">
        <v>122</v>
      </c>
      <c r="D178" s="65" t="s">
        <v>209</v>
      </c>
      <c r="E178" s="66"/>
      <c r="F178" s="56" t="s">
        <v>160</v>
      </c>
      <c r="G178" s="67">
        <v>10</v>
      </c>
      <c r="H178" s="68">
        <v>2022</v>
      </c>
      <c r="I178" s="68">
        <v>2032</v>
      </c>
      <c r="J178" s="69">
        <v>550</v>
      </c>
    </row>
    <row r="179" spans="1:21" ht="14.4" x14ac:dyDescent="0.3">
      <c r="A179" s="64" t="s">
        <v>190</v>
      </c>
      <c r="B179" s="65" t="s">
        <v>33</v>
      </c>
      <c r="C179" s="65" t="s">
        <v>122</v>
      </c>
      <c r="D179" s="65" t="s">
        <v>208</v>
      </c>
      <c r="E179" s="66"/>
      <c r="F179" s="56" t="s">
        <v>123</v>
      </c>
      <c r="G179" s="67">
        <v>5</v>
      </c>
      <c r="H179" s="68">
        <v>2022</v>
      </c>
      <c r="I179" s="68">
        <v>2027</v>
      </c>
      <c r="J179" s="69">
        <v>9650</v>
      </c>
    </row>
    <row r="180" spans="1:21" ht="14.4" x14ac:dyDescent="0.3">
      <c r="A180" s="64" t="s">
        <v>190</v>
      </c>
      <c r="B180" s="65" t="s">
        <v>33</v>
      </c>
      <c r="C180" s="65" t="s">
        <v>122</v>
      </c>
      <c r="D180" s="65" t="s">
        <v>209</v>
      </c>
      <c r="E180" s="66"/>
      <c r="F180" s="56" t="s">
        <v>160</v>
      </c>
      <c r="G180" s="67">
        <v>10</v>
      </c>
      <c r="H180" s="68">
        <v>2022</v>
      </c>
      <c r="I180" s="68">
        <v>2032</v>
      </c>
      <c r="J180" s="69">
        <v>550</v>
      </c>
    </row>
    <row r="181" spans="1:21" ht="28.8" x14ac:dyDescent="0.3">
      <c r="A181" s="64" t="s">
        <v>192</v>
      </c>
      <c r="B181" s="65" t="s">
        <v>34</v>
      </c>
      <c r="C181" s="65" t="s">
        <v>122</v>
      </c>
      <c r="D181" s="65" t="s">
        <v>208</v>
      </c>
      <c r="E181" s="66" t="s">
        <v>230</v>
      </c>
      <c r="F181" s="56" t="s">
        <v>123</v>
      </c>
      <c r="G181" s="67">
        <v>5</v>
      </c>
      <c r="H181" s="68">
        <v>2022</v>
      </c>
      <c r="I181" s="68">
        <v>2027</v>
      </c>
      <c r="J181" s="69">
        <v>31640</v>
      </c>
    </row>
    <row r="182" spans="1:21" ht="14.4" x14ac:dyDescent="0.3">
      <c r="A182" s="64" t="s">
        <v>192</v>
      </c>
      <c r="B182" s="65" t="s">
        <v>34</v>
      </c>
      <c r="C182" s="65" t="s">
        <v>122</v>
      </c>
      <c r="D182" s="65" t="s">
        <v>209</v>
      </c>
      <c r="E182" s="66"/>
      <c r="F182" s="56" t="s">
        <v>160</v>
      </c>
      <c r="G182" s="67">
        <v>10</v>
      </c>
      <c r="H182" s="68">
        <v>2022</v>
      </c>
      <c r="I182" s="68">
        <v>2032</v>
      </c>
      <c r="J182" s="69">
        <v>1870</v>
      </c>
    </row>
    <row r="183" spans="1:21" ht="14.4" x14ac:dyDescent="0.3">
      <c r="A183" s="64" t="s">
        <v>196</v>
      </c>
      <c r="B183" s="65" t="s">
        <v>35</v>
      </c>
      <c r="C183" s="65" t="s">
        <v>122</v>
      </c>
      <c r="D183" s="65" t="s">
        <v>209</v>
      </c>
      <c r="E183" s="66"/>
      <c r="F183" s="56" t="s">
        <v>160</v>
      </c>
      <c r="G183" s="67">
        <v>10</v>
      </c>
      <c r="H183" s="68">
        <v>2022</v>
      </c>
      <c r="I183" s="68">
        <v>2032</v>
      </c>
      <c r="J183" s="69">
        <v>350</v>
      </c>
    </row>
    <row r="186" spans="1:21" ht="14.4" x14ac:dyDescent="0.3">
      <c r="A186" s="41" t="s">
        <v>231</v>
      </c>
      <c r="B186" s="42"/>
      <c r="C186" s="42"/>
      <c r="D186" s="42"/>
      <c r="E186" s="46" t="s">
        <v>107</v>
      </c>
      <c r="F186" s="61"/>
      <c r="G186" s="61"/>
      <c r="H186" s="63"/>
      <c r="I186" s="62"/>
      <c r="J186" s="49">
        <f>SUM(J190:J463)</f>
        <v>2285390</v>
      </c>
      <c r="O186" s="17" t="s">
        <v>108</v>
      </c>
      <c r="T186" s="50">
        <v>45258</v>
      </c>
      <c r="U186" s="34">
        <v>2515000</v>
      </c>
    </row>
    <row r="187" spans="1:21" x14ac:dyDescent="0.25">
      <c r="A187" s="146" t="s">
        <v>109</v>
      </c>
      <c r="B187" s="148" t="s">
        <v>110</v>
      </c>
      <c r="C187" s="146" t="s">
        <v>111</v>
      </c>
      <c r="D187" s="146" t="s">
        <v>112</v>
      </c>
      <c r="E187" s="146" t="s">
        <v>113</v>
      </c>
      <c r="F187" s="146" t="s">
        <v>114</v>
      </c>
      <c r="G187" s="142" t="s">
        <v>115</v>
      </c>
      <c r="H187" s="142" t="s">
        <v>116</v>
      </c>
      <c r="I187" s="144" t="s">
        <v>117</v>
      </c>
      <c r="J187" s="142" t="s">
        <v>118</v>
      </c>
      <c r="K187" s="142" t="s">
        <v>452</v>
      </c>
      <c r="L187" s="144" t="s">
        <v>389</v>
      </c>
      <c r="M187" s="142" t="s">
        <v>391</v>
      </c>
      <c r="N187" s="142" t="s">
        <v>390</v>
      </c>
      <c r="O187" s="17" t="s">
        <v>119</v>
      </c>
      <c r="T187" s="50">
        <v>45330</v>
      </c>
      <c r="U187" s="34">
        <f>J186</f>
        <v>2285390</v>
      </c>
    </row>
    <row r="188" spans="1:21" x14ac:dyDescent="0.25">
      <c r="A188" s="147"/>
      <c r="B188" s="149"/>
      <c r="C188" s="147"/>
      <c r="D188" s="147"/>
      <c r="E188" s="147"/>
      <c r="F188" s="147"/>
      <c r="G188" s="143"/>
      <c r="H188" s="143"/>
      <c r="I188" s="145"/>
      <c r="J188" s="143"/>
      <c r="K188" s="143"/>
      <c r="L188" s="145"/>
      <c r="M188" s="143"/>
      <c r="N188" s="143"/>
    </row>
    <row r="189" spans="1:21" x14ac:dyDescent="0.25">
      <c r="A189" s="51" t="s">
        <v>120</v>
      </c>
      <c r="B189" s="51" t="s">
        <v>120</v>
      </c>
      <c r="C189" s="51" t="s">
        <v>120</v>
      </c>
      <c r="D189" s="51" t="s">
        <v>120</v>
      </c>
      <c r="E189" s="52"/>
      <c r="F189" s="51" t="s">
        <v>120</v>
      </c>
      <c r="G189" s="51" t="s">
        <v>120</v>
      </c>
      <c r="H189" s="51" t="s">
        <v>120</v>
      </c>
      <c r="I189" s="51" t="s">
        <v>120</v>
      </c>
      <c r="J189" s="51" t="s">
        <v>120</v>
      </c>
      <c r="O189" s="13" t="s">
        <v>0</v>
      </c>
      <c r="U189" s="34">
        <v>760000</v>
      </c>
    </row>
    <row r="190" spans="1:21" ht="14.4" x14ac:dyDescent="0.3">
      <c r="A190" s="64" t="s">
        <v>121</v>
      </c>
      <c r="B190" s="65" t="s">
        <v>17</v>
      </c>
      <c r="C190" s="65" t="s">
        <v>232</v>
      </c>
      <c r="D190" s="65" t="s">
        <v>4</v>
      </c>
      <c r="E190" s="66"/>
      <c r="F190" s="56" t="s">
        <v>123</v>
      </c>
      <c r="G190" s="67">
        <v>5</v>
      </c>
      <c r="H190" s="68">
        <v>2022</v>
      </c>
      <c r="I190" s="68">
        <v>2027</v>
      </c>
      <c r="J190" s="69">
        <v>2500</v>
      </c>
    </row>
    <row r="191" spans="1:21" ht="14.4" x14ac:dyDescent="0.3">
      <c r="A191" s="64" t="s">
        <v>121</v>
      </c>
      <c r="B191" s="65" t="s">
        <v>17</v>
      </c>
      <c r="C191" s="65" t="s">
        <v>233</v>
      </c>
      <c r="D191" s="65" t="s">
        <v>4</v>
      </c>
      <c r="E191" s="66"/>
      <c r="F191" s="56" t="s">
        <v>123</v>
      </c>
      <c r="G191" s="67">
        <v>5</v>
      </c>
      <c r="H191" s="68">
        <v>2022</v>
      </c>
      <c r="I191" s="68">
        <v>2027</v>
      </c>
      <c r="J191" s="69">
        <v>2500</v>
      </c>
    </row>
    <row r="192" spans="1:21" ht="14.4" x14ac:dyDescent="0.3">
      <c r="A192" s="64" t="s">
        <v>121</v>
      </c>
      <c r="B192" s="65" t="s">
        <v>17</v>
      </c>
      <c r="C192" s="65" t="s">
        <v>234</v>
      </c>
      <c r="D192" s="65" t="s">
        <v>4</v>
      </c>
      <c r="E192" s="66"/>
      <c r="F192" s="56" t="s">
        <v>123</v>
      </c>
      <c r="G192" s="67">
        <v>5</v>
      </c>
      <c r="H192" s="68">
        <v>2022</v>
      </c>
      <c r="I192" s="68">
        <v>2027</v>
      </c>
      <c r="J192" s="69">
        <v>2500</v>
      </c>
      <c r="U192" s="34"/>
    </row>
    <row r="193" spans="1:21" ht="14.4" x14ac:dyDescent="0.3">
      <c r="A193" s="64" t="s">
        <v>121</v>
      </c>
      <c r="B193" s="65" t="s">
        <v>17</v>
      </c>
      <c r="C193" s="65" t="s">
        <v>139</v>
      </c>
      <c r="D193" s="65" t="s">
        <v>4</v>
      </c>
      <c r="E193" s="66"/>
      <c r="F193" s="56" t="s">
        <v>123</v>
      </c>
      <c r="G193" s="67">
        <v>5</v>
      </c>
      <c r="H193" s="68">
        <v>2022</v>
      </c>
      <c r="I193" s="68">
        <v>2027</v>
      </c>
      <c r="J193" s="69">
        <v>2500</v>
      </c>
    </row>
    <row r="194" spans="1:21" ht="14.4" x14ac:dyDescent="0.3">
      <c r="A194" s="64" t="s">
        <v>121</v>
      </c>
      <c r="B194" s="65" t="s">
        <v>17</v>
      </c>
      <c r="C194" s="65" t="s">
        <v>139</v>
      </c>
      <c r="D194" s="65" t="s">
        <v>2</v>
      </c>
      <c r="E194" s="66"/>
      <c r="F194" s="56" t="s">
        <v>123</v>
      </c>
      <c r="G194" s="67">
        <v>5</v>
      </c>
      <c r="H194" s="68">
        <v>2022</v>
      </c>
      <c r="I194" s="68">
        <v>2027</v>
      </c>
      <c r="J194" s="69">
        <v>89500</v>
      </c>
    </row>
    <row r="195" spans="1:21" ht="14.4" x14ac:dyDescent="0.3">
      <c r="A195" s="64" t="s">
        <v>121</v>
      </c>
      <c r="B195" s="65" t="s">
        <v>17</v>
      </c>
      <c r="C195" s="65" t="s">
        <v>139</v>
      </c>
      <c r="D195" s="65" t="s">
        <v>235</v>
      </c>
      <c r="E195" s="66"/>
      <c r="F195" s="56" t="s">
        <v>126</v>
      </c>
      <c r="G195" s="67">
        <v>0</v>
      </c>
      <c r="H195" s="68">
        <v>2022</v>
      </c>
      <c r="I195" s="68" t="s">
        <v>127</v>
      </c>
      <c r="J195" s="69">
        <v>35220</v>
      </c>
      <c r="M195" s="13">
        <v>2023</v>
      </c>
    </row>
    <row r="196" spans="1:21" ht="14.4" x14ac:dyDescent="0.3">
      <c r="A196" s="64" t="s">
        <v>121</v>
      </c>
      <c r="B196" s="65" t="s">
        <v>17</v>
      </c>
      <c r="C196" s="65" t="s">
        <v>139</v>
      </c>
      <c r="D196" s="65" t="s">
        <v>236</v>
      </c>
      <c r="E196" s="66"/>
      <c r="F196" s="56" t="s">
        <v>130</v>
      </c>
      <c r="G196" s="67">
        <v>2</v>
      </c>
      <c r="H196" s="68">
        <v>2022</v>
      </c>
      <c r="I196" s="68">
        <v>2024</v>
      </c>
      <c r="J196" s="69">
        <v>2500</v>
      </c>
      <c r="M196" s="13">
        <v>2023</v>
      </c>
      <c r="U196" s="34"/>
    </row>
    <row r="197" spans="1:21" ht="14.4" x14ac:dyDescent="0.3">
      <c r="A197" s="64" t="s">
        <v>121</v>
      </c>
      <c r="B197" s="65" t="s">
        <v>17</v>
      </c>
      <c r="C197" s="65" t="s">
        <v>139</v>
      </c>
      <c r="D197" s="65" t="s">
        <v>237</v>
      </c>
      <c r="E197" s="66"/>
      <c r="F197" s="56" t="s">
        <v>130</v>
      </c>
      <c r="G197" s="67">
        <v>2</v>
      </c>
      <c r="H197" s="68">
        <v>2022</v>
      </c>
      <c r="I197" s="68">
        <v>2024</v>
      </c>
      <c r="J197" s="69">
        <v>2500</v>
      </c>
      <c r="K197" s="13" t="s">
        <v>472</v>
      </c>
      <c r="N197" s="13" t="s">
        <v>487</v>
      </c>
    </row>
    <row r="198" spans="1:21" ht="14.4" x14ac:dyDescent="0.3">
      <c r="A198" s="64" t="s">
        <v>121</v>
      </c>
      <c r="B198" s="65" t="s">
        <v>17</v>
      </c>
      <c r="C198" s="65" t="s">
        <v>140</v>
      </c>
      <c r="D198" s="65" t="s">
        <v>4</v>
      </c>
      <c r="E198" s="66"/>
      <c r="F198" s="56" t="s">
        <v>123</v>
      </c>
      <c r="G198" s="67">
        <v>5</v>
      </c>
      <c r="H198" s="68">
        <v>2022</v>
      </c>
      <c r="I198" s="68">
        <v>2027</v>
      </c>
      <c r="J198" s="69">
        <v>2500</v>
      </c>
    </row>
    <row r="199" spans="1:21" ht="14.4" x14ac:dyDescent="0.3">
      <c r="A199" s="64" t="s">
        <v>121</v>
      </c>
      <c r="B199" s="65" t="s">
        <v>17</v>
      </c>
      <c r="C199" s="65" t="s">
        <v>140</v>
      </c>
      <c r="D199" s="65" t="s">
        <v>235</v>
      </c>
      <c r="E199" s="66"/>
      <c r="F199" s="56" t="s">
        <v>123</v>
      </c>
      <c r="G199" s="67">
        <v>5</v>
      </c>
      <c r="H199" s="68">
        <v>2022</v>
      </c>
      <c r="I199" s="68">
        <v>2027</v>
      </c>
      <c r="J199" s="69">
        <v>35220</v>
      </c>
      <c r="K199" s="13" t="s">
        <v>472</v>
      </c>
      <c r="N199" s="13" t="s">
        <v>487</v>
      </c>
    </row>
    <row r="200" spans="1:21" ht="14.4" x14ac:dyDescent="0.3">
      <c r="A200" s="64" t="s">
        <v>121</v>
      </c>
      <c r="B200" s="65" t="s">
        <v>17</v>
      </c>
      <c r="C200" s="65" t="s">
        <v>140</v>
      </c>
      <c r="D200" s="65" t="s">
        <v>236</v>
      </c>
      <c r="E200" s="66"/>
      <c r="F200" s="56" t="s">
        <v>130</v>
      </c>
      <c r="G200" s="67">
        <v>2</v>
      </c>
      <c r="H200" s="68">
        <v>2022</v>
      </c>
      <c r="I200" s="68">
        <v>2024</v>
      </c>
      <c r="J200" s="69">
        <v>1860</v>
      </c>
    </row>
    <row r="201" spans="1:21" ht="14.4" x14ac:dyDescent="0.3">
      <c r="A201" s="64" t="s">
        <v>121</v>
      </c>
      <c r="B201" s="65" t="s">
        <v>17</v>
      </c>
      <c r="C201" s="65" t="s">
        <v>140</v>
      </c>
      <c r="D201" s="65" t="s">
        <v>237</v>
      </c>
      <c r="E201" s="66" t="s">
        <v>238</v>
      </c>
      <c r="F201" s="56" t="s">
        <v>130</v>
      </c>
      <c r="G201" s="67">
        <v>2</v>
      </c>
      <c r="H201" s="68">
        <v>2022</v>
      </c>
      <c r="I201" s="68">
        <v>2024</v>
      </c>
      <c r="J201" s="69">
        <v>1810</v>
      </c>
      <c r="K201" s="13" t="s">
        <v>472</v>
      </c>
      <c r="N201" s="13" t="s">
        <v>487</v>
      </c>
    </row>
    <row r="202" spans="1:21" ht="14.4" x14ac:dyDescent="0.3">
      <c r="A202" s="64" t="s">
        <v>121</v>
      </c>
      <c r="B202" s="65" t="s">
        <v>17</v>
      </c>
      <c r="C202" s="65" t="s">
        <v>141</v>
      </c>
      <c r="D202" s="65" t="s">
        <v>4</v>
      </c>
      <c r="E202" s="66"/>
      <c r="F202" s="56" t="s">
        <v>123</v>
      </c>
      <c r="G202" s="67">
        <v>5</v>
      </c>
      <c r="H202" s="68">
        <v>2022</v>
      </c>
      <c r="I202" s="68">
        <v>2027</v>
      </c>
      <c r="J202" s="69">
        <v>2500</v>
      </c>
    </row>
    <row r="203" spans="1:21" ht="14.4" x14ac:dyDescent="0.3">
      <c r="A203" s="64" t="s">
        <v>121</v>
      </c>
      <c r="B203" s="65" t="s">
        <v>17</v>
      </c>
      <c r="C203" s="65" t="s">
        <v>141</v>
      </c>
      <c r="D203" s="65" t="s">
        <v>235</v>
      </c>
      <c r="E203" s="66"/>
      <c r="F203" s="56" t="s">
        <v>123</v>
      </c>
      <c r="G203" s="67">
        <v>5</v>
      </c>
      <c r="H203" s="68">
        <v>2022</v>
      </c>
      <c r="I203" s="68">
        <v>2027</v>
      </c>
      <c r="J203" s="69">
        <v>25220</v>
      </c>
      <c r="K203" s="13" t="s">
        <v>472</v>
      </c>
      <c r="N203" s="13" t="s">
        <v>487</v>
      </c>
    </row>
    <row r="204" spans="1:21" ht="14.4" x14ac:dyDescent="0.3">
      <c r="A204" s="64" t="s">
        <v>121</v>
      </c>
      <c r="B204" s="65" t="s">
        <v>17</v>
      </c>
      <c r="C204" s="65" t="s">
        <v>141</v>
      </c>
      <c r="D204" s="65" t="s">
        <v>236</v>
      </c>
      <c r="E204" s="66"/>
      <c r="F204" s="56" t="s">
        <v>130</v>
      </c>
      <c r="G204" s="67">
        <v>2</v>
      </c>
      <c r="H204" s="68">
        <v>2022</v>
      </c>
      <c r="I204" s="68">
        <v>2024</v>
      </c>
      <c r="J204" s="69">
        <v>1130</v>
      </c>
    </row>
    <row r="205" spans="1:21" ht="14.4" x14ac:dyDescent="0.3">
      <c r="A205" s="64" t="s">
        <v>121</v>
      </c>
      <c r="B205" s="65" t="s">
        <v>17</v>
      </c>
      <c r="C205" s="65" t="s">
        <v>141</v>
      </c>
      <c r="D205" s="65" t="s">
        <v>237</v>
      </c>
      <c r="E205" s="66"/>
      <c r="F205" s="56" t="s">
        <v>130</v>
      </c>
      <c r="G205" s="67">
        <v>2</v>
      </c>
      <c r="H205" s="68">
        <v>2022</v>
      </c>
      <c r="I205" s="68">
        <v>2024</v>
      </c>
      <c r="J205" s="69">
        <v>6340</v>
      </c>
      <c r="K205" s="13" t="s">
        <v>472</v>
      </c>
      <c r="N205" s="13" t="s">
        <v>487</v>
      </c>
    </row>
    <row r="206" spans="1:21" ht="14.4" x14ac:dyDescent="0.3">
      <c r="A206" s="64" t="s">
        <v>124</v>
      </c>
      <c r="B206" s="65" t="s">
        <v>18</v>
      </c>
      <c r="C206" s="65" t="s">
        <v>239</v>
      </c>
      <c r="D206" s="65" t="s">
        <v>4</v>
      </c>
      <c r="E206" s="66"/>
      <c r="F206" s="56" t="s">
        <v>123</v>
      </c>
      <c r="G206" s="67">
        <v>5</v>
      </c>
      <c r="H206" s="68">
        <v>2022</v>
      </c>
      <c r="I206" s="68">
        <v>2027</v>
      </c>
      <c r="J206" s="69">
        <v>3000</v>
      </c>
    </row>
    <row r="207" spans="1:21" ht="14.4" x14ac:dyDescent="0.3">
      <c r="A207" s="64" t="s">
        <v>124</v>
      </c>
      <c r="B207" s="65" t="s">
        <v>18</v>
      </c>
      <c r="C207" s="65" t="s">
        <v>239</v>
      </c>
      <c r="D207" s="65" t="s">
        <v>240</v>
      </c>
      <c r="E207" s="66"/>
      <c r="F207" s="56" t="s">
        <v>123</v>
      </c>
      <c r="G207" s="67">
        <v>5</v>
      </c>
      <c r="H207" s="68">
        <v>2022</v>
      </c>
      <c r="I207" s="68">
        <v>2027</v>
      </c>
      <c r="J207" s="69">
        <v>3520</v>
      </c>
    </row>
    <row r="208" spans="1:21" ht="14.4" x14ac:dyDescent="0.3">
      <c r="A208" s="64" t="s">
        <v>124</v>
      </c>
      <c r="B208" s="65" t="s">
        <v>18</v>
      </c>
      <c r="C208" s="65" t="s">
        <v>239</v>
      </c>
      <c r="D208" s="65" t="s">
        <v>237</v>
      </c>
      <c r="E208" s="66"/>
      <c r="F208" s="56"/>
      <c r="G208" s="67"/>
      <c r="H208" s="68"/>
      <c r="I208" s="68"/>
      <c r="J208" s="69">
        <v>2500</v>
      </c>
      <c r="K208" s="13" t="s">
        <v>472</v>
      </c>
      <c r="N208" s="13" t="s">
        <v>487</v>
      </c>
    </row>
    <row r="209" spans="1:14" ht="14.4" x14ac:dyDescent="0.3">
      <c r="A209" s="64" t="s">
        <v>124</v>
      </c>
      <c r="B209" s="65" t="s">
        <v>18</v>
      </c>
      <c r="C209" s="65" t="s">
        <v>241</v>
      </c>
      <c r="D209" s="65" t="s">
        <v>4</v>
      </c>
      <c r="E209" s="66"/>
      <c r="F209" s="56" t="s">
        <v>160</v>
      </c>
      <c r="G209" s="67">
        <v>10</v>
      </c>
      <c r="H209" s="68">
        <v>2022</v>
      </c>
      <c r="I209" s="68">
        <v>2032</v>
      </c>
      <c r="J209" s="69">
        <v>2500</v>
      </c>
    </row>
    <row r="210" spans="1:14" ht="14.4" x14ac:dyDescent="0.3">
      <c r="A210" s="64" t="s">
        <v>124</v>
      </c>
      <c r="B210" s="65" t="s">
        <v>18</v>
      </c>
      <c r="C210" s="65" t="s">
        <v>241</v>
      </c>
      <c r="D210" s="65" t="s">
        <v>237</v>
      </c>
      <c r="E210" s="66"/>
      <c r="F210" s="56"/>
      <c r="G210" s="67"/>
      <c r="H210" s="68"/>
      <c r="I210" s="68"/>
      <c r="J210" s="69">
        <v>2500</v>
      </c>
      <c r="K210" s="13" t="s">
        <v>472</v>
      </c>
      <c r="N210" s="13" t="s">
        <v>487</v>
      </c>
    </row>
    <row r="211" spans="1:14" ht="14.4" x14ac:dyDescent="0.3">
      <c r="A211" s="64" t="s">
        <v>124</v>
      </c>
      <c r="B211" s="65" t="s">
        <v>18</v>
      </c>
      <c r="C211" s="65" t="s">
        <v>232</v>
      </c>
      <c r="D211" s="65" t="s">
        <v>4</v>
      </c>
      <c r="E211" s="66"/>
      <c r="F211" s="56" t="s">
        <v>126</v>
      </c>
      <c r="G211" s="67">
        <v>0</v>
      </c>
      <c r="H211" s="68">
        <v>2022</v>
      </c>
      <c r="I211" s="68" t="s">
        <v>127</v>
      </c>
      <c r="J211" s="69">
        <v>2350</v>
      </c>
    </row>
    <row r="212" spans="1:14" ht="14.4" x14ac:dyDescent="0.3">
      <c r="A212" s="64" t="s">
        <v>124</v>
      </c>
      <c r="B212" s="65" t="s">
        <v>18</v>
      </c>
      <c r="C212" s="65" t="s">
        <v>232</v>
      </c>
      <c r="D212" s="65" t="s">
        <v>242</v>
      </c>
      <c r="E212" s="66"/>
      <c r="F212" s="56" t="s">
        <v>123</v>
      </c>
      <c r="G212" s="67">
        <v>5</v>
      </c>
      <c r="H212" s="68">
        <v>2022</v>
      </c>
      <c r="I212" s="68">
        <v>2027</v>
      </c>
      <c r="J212" s="69">
        <v>22720</v>
      </c>
    </row>
    <row r="213" spans="1:14" ht="14.4" x14ac:dyDescent="0.3">
      <c r="A213" s="64" t="s">
        <v>124</v>
      </c>
      <c r="B213" s="65" t="s">
        <v>18</v>
      </c>
      <c r="C213" s="65" t="s">
        <v>233</v>
      </c>
      <c r="D213" s="65" t="s">
        <v>4</v>
      </c>
      <c r="E213" s="66"/>
      <c r="F213" s="56" t="s">
        <v>126</v>
      </c>
      <c r="G213" s="67">
        <v>0</v>
      </c>
      <c r="H213" s="68">
        <v>2022</v>
      </c>
      <c r="I213" s="68" t="s">
        <v>127</v>
      </c>
      <c r="J213" s="69">
        <v>2350</v>
      </c>
    </row>
    <row r="214" spans="1:14" ht="14.4" x14ac:dyDescent="0.3">
      <c r="A214" s="64" t="s">
        <v>124</v>
      </c>
      <c r="B214" s="65" t="s">
        <v>18</v>
      </c>
      <c r="C214" s="65" t="s">
        <v>233</v>
      </c>
      <c r="D214" s="65" t="s">
        <v>242</v>
      </c>
      <c r="E214" s="66"/>
      <c r="F214" s="56" t="s">
        <v>123</v>
      </c>
      <c r="G214" s="67">
        <v>5</v>
      </c>
      <c r="H214" s="68">
        <v>2022</v>
      </c>
      <c r="I214" s="68">
        <v>2027</v>
      </c>
      <c r="J214" s="69">
        <v>31810</v>
      </c>
    </row>
    <row r="215" spans="1:14" ht="14.4" x14ac:dyDescent="0.3">
      <c r="A215" s="64" t="s">
        <v>124</v>
      </c>
      <c r="B215" s="65" t="s">
        <v>18</v>
      </c>
      <c r="C215" s="65" t="s">
        <v>243</v>
      </c>
      <c r="D215" s="65" t="s">
        <v>4</v>
      </c>
      <c r="E215" s="66"/>
      <c r="F215" s="56" t="s">
        <v>130</v>
      </c>
      <c r="G215" s="67">
        <v>2</v>
      </c>
      <c r="H215" s="68">
        <v>2022</v>
      </c>
      <c r="I215" s="68">
        <v>2024</v>
      </c>
      <c r="J215" s="69">
        <v>1410</v>
      </c>
    </row>
    <row r="216" spans="1:14" ht="14.4" x14ac:dyDescent="0.3">
      <c r="A216" s="64" t="s">
        <v>124</v>
      </c>
      <c r="B216" s="65" t="s">
        <v>18</v>
      </c>
      <c r="C216" s="65" t="s">
        <v>142</v>
      </c>
      <c r="D216" s="65" t="s">
        <v>4</v>
      </c>
      <c r="E216" s="66"/>
      <c r="F216" s="56" t="s">
        <v>123</v>
      </c>
      <c r="G216" s="67">
        <v>5</v>
      </c>
      <c r="H216" s="68">
        <v>2022</v>
      </c>
      <c r="I216" s="68">
        <v>2027</v>
      </c>
      <c r="J216" s="69">
        <v>3820</v>
      </c>
    </row>
    <row r="217" spans="1:14" ht="14.4" x14ac:dyDescent="0.3">
      <c r="A217" s="64" t="s">
        <v>124</v>
      </c>
      <c r="B217" s="65" t="s">
        <v>18</v>
      </c>
      <c r="C217" s="65" t="s">
        <v>142</v>
      </c>
      <c r="D217" s="65" t="s">
        <v>244</v>
      </c>
      <c r="E217" s="66"/>
      <c r="F217" s="56" t="s">
        <v>123</v>
      </c>
      <c r="G217" s="67">
        <v>5</v>
      </c>
      <c r="H217" s="68">
        <v>2022</v>
      </c>
      <c r="I217" s="68">
        <v>2027</v>
      </c>
      <c r="J217" s="69">
        <v>12400</v>
      </c>
    </row>
    <row r="218" spans="1:14" ht="14.4" x14ac:dyDescent="0.3">
      <c r="A218" s="64" t="s">
        <v>124</v>
      </c>
      <c r="B218" s="65" t="s">
        <v>18</v>
      </c>
      <c r="C218" s="65" t="s">
        <v>142</v>
      </c>
      <c r="D218" s="65" t="s">
        <v>237</v>
      </c>
      <c r="E218" s="66" t="s">
        <v>245</v>
      </c>
      <c r="F218" s="56" t="s">
        <v>123</v>
      </c>
      <c r="G218" s="67">
        <v>5</v>
      </c>
      <c r="H218" s="68">
        <v>2022</v>
      </c>
      <c r="I218" s="68">
        <v>2027</v>
      </c>
      <c r="J218" s="69">
        <v>1920</v>
      </c>
      <c r="K218" s="13" t="s">
        <v>472</v>
      </c>
      <c r="N218" s="13" t="s">
        <v>487</v>
      </c>
    </row>
    <row r="219" spans="1:14" ht="14.4" x14ac:dyDescent="0.3">
      <c r="A219" s="64" t="s">
        <v>124</v>
      </c>
      <c r="B219" s="65" t="s">
        <v>18</v>
      </c>
      <c r="C219" s="65" t="s">
        <v>143</v>
      </c>
      <c r="D219" s="65" t="s">
        <v>4</v>
      </c>
      <c r="E219" s="66"/>
      <c r="F219" s="56" t="s">
        <v>123</v>
      </c>
      <c r="G219" s="67">
        <v>5</v>
      </c>
      <c r="H219" s="68">
        <v>2022</v>
      </c>
      <c r="I219" s="68">
        <v>2027</v>
      </c>
      <c r="J219" s="69">
        <v>3820</v>
      </c>
    </row>
    <row r="220" spans="1:14" ht="14.4" x14ac:dyDescent="0.3">
      <c r="A220" s="64" t="s">
        <v>124</v>
      </c>
      <c r="B220" s="65" t="s">
        <v>18</v>
      </c>
      <c r="C220" s="65" t="s">
        <v>143</v>
      </c>
      <c r="D220" s="65" t="s">
        <v>244</v>
      </c>
      <c r="E220" s="66"/>
      <c r="F220" s="56" t="s">
        <v>130</v>
      </c>
      <c r="G220" s="67">
        <v>2</v>
      </c>
      <c r="H220" s="68">
        <v>2022</v>
      </c>
      <c r="I220" s="68">
        <v>2024</v>
      </c>
      <c r="J220" s="69">
        <v>12400</v>
      </c>
    </row>
    <row r="221" spans="1:14" ht="14.4" x14ac:dyDescent="0.3">
      <c r="A221" s="64" t="s">
        <v>124</v>
      </c>
      <c r="B221" s="65" t="s">
        <v>18</v>
      </c>
      <c r="C221" s="65" t="s">
        <v>143</v>
      </c>
      <c r="D221" s="65" t="s">
        <v>237</v>
      </c>
      <c r="E221" s="66"/>
      <c r="F221" s="56" t="s">
        <v>123</v>
      </c>
      <c r="G221" s="67">
        <v>5</v>
      </c>
      <c r="H221" s="68">
        <v>2022</v>
      </c>
      <c r="I221" s="68">
        <v>2027</v>
      </c>
      <c r="J221" s="69">
        <v>1920</v>
      </c>
      <c r="K221" s="13" t="s">
        <v>472</v>
      </c>
      <c r="N221" s="13" t="s">
        <v>487</v>
      </c>
    </row>
    <row r="222" spans="1:14" ht="14.4" x14ac:dyDescent="0.3">
      <c r="A222" s="64" t="s">
        <v>124</v>
      </c>
      <c r="B222" s="65" t="s">
        <v>18</v>
      </c>
      <c r="C222" s="65" t="s">
        <v>144</v>
      </c>
      <c r="D222" s="65" t="s">
        <v>4</v>
      </c>
      <c r="E222" s="66"/>
      <c r="F222" s="56" t="s">
        <v>123</v>
      </c>
      <c r="G222" s="67">
        <v>5</v>
      </c>
      <c r="H222" s="68">
        <v>2022</v>
      </c>
      <c r="I222" s="68">
        <v>2027</v>
      </c>
      <c r="J222" s="69">
        <v>3820</v>
      </c>
    </row>
    <row r="223" spans="1:14" ht="14.4" x14ac:dyDescent="0.3">
      <c r="A223" s="64" t="s">
        <v>124</v>
      </c>
      <c r="B223" s="65" t="s">
        <v>18</v>
      </c>
      <c r="C223" s="65" t="s">
        <v>144</v>
      </c>
      <c r="D223" s="65" t="s">
        <v>244</v>
      </c>
      <c r="E223" s="66"/>
      <c r="F223" s="56" t="s">
        <v>160</v>
      </c>
      <c r="G223" s="67">
        <v>10</v>
      </c>
      <c r="H223" s="68">
        <v>2022</v>
      </c>
      <c r="I223" s="68">
        <v>2032</v>
      </c>
      <c r="J223" s="69">
        <v>12400</v>
      </c>
    </row>
    <row r="224" spans="1:14" ht="14.4" x14ac:dyDescent="0.3">
      <c r="A224" s="64" t="s">
        <v>124</v>
      </c>
      <c r="B224" s="65" t="s">
        <v>18</v>
      </c>
      <c r="C224" s="65" t="s">
        <v>144</v>
      </c>
      <c r="D224" s="65" t="s">
        <v>237</v>
      </c>
      <c r="E224" s="66" t="s">
        <v>246</v>
      </c>
      <c r="F224" s="56" t="s">
        <v>123</v>
      </c>
      <c r="G224" s="67">
        <v>5</v>
      </c>
      <c r="H224" s="68">
        <v>2022</v>
      </c>
      <c r="I224" s="68">
        <v>2027</v>
      </c>
      <c r="J224" s="69">
        <v>1920</v>
      </c>
      <c r="K224" s="13" t="s">
        <v>472</v>
      </c>
      <c r="N224" s="13" t="s">
        <v>487</v>
      </c>
    </row>
    <row r="225" spans="1:14" ht="14.4" x14ac:dyDescent="0.3">
      <c r="A225" s="64" t="s">
        <v>124</v>
      </c>
      <c r="B225" s="65" t="s">
        <v>18</v>
      </c>
      <c r="C225" s="65" t="s">
        <v>145</v>
      </c>
      <c r="D225" s="65" t="s">
        <v>4</v>
      </c>
      <c r="E225" s="66"/>
      <c r="F225" s="56" t="s">
        <v>123</v>
      </c>
      <c r="G225" s="67">
        <v>5</v>
      </c>
      <c r="H225" s="68">
        <v>2022</v>
      </c>
      <c r="I225" s="68">
        <v>2027</v>
      </c>
      <c r="J225" s="69">
        <v>3820</v>
      </c>
    </row>
    <row r="226" spans="1:14" ht="14.4" x14ac:dyDescent="0.3">
      <c r="A226" s="64" t="s">
        <v>124</v>
      </c>
      <c r="B226" s="65" t="s">
        <v>18</v>
      </c>
      <c r="C226" s="65" t="s">
        <v>145</v>
      </c>
      <c r="D226" s="65" t="s">
        <v>244</v>
      </c>
      <c r="E226" s="66"/>
      <c r="F226" s="56" t="s">
        <v>123</v>
      </c>
      <c r="G226" s="67">
        <v>5</v>
      </c>
      <c r="H226" s="68">
        <v>2022</v>
      </c>
      <c r="I226" s="68">
        <v>2027</v>
      </c>
      <c r="J226" s="69">
        <v>12400</v>
      </c>
    </row>
    <row r="227" spans="1:14" ht="14.4" x14ac:dyDescent="0.3">
      <c r="A227" s="64" t="s">
        <v>124</v>
      </c>
      <c r="B227" s="65" t="s">
        <v>18</v>
      </c>
      <c r="C227" s="65" t="s">
        <v>145</v>
      </c>
      <c r="D227" s="65" t="s">
        <v>247</v>
      </c>
      <c r="E227" s="66" t="s">
        <v>248</v>
      </c>
      <c r="F227" s="56" t="s">
        <v>123</v>
      </c>
      <c r="G227" s="67">
        <v>5</v>
      </c>
      <c r="H227" s="68">
        <v>2022</v>
      </c>
      <c r="I227" s="68">
        <v>2027</v>
      </c>
      <c r="J227" s="69">
        <v>7900</v>
      </c>
    </row>
    <row r="228" spans="1:14" ht="14.4" x14ac:dyDescent="0.3">
      <c r="A228" s="64" t="s">
        <v>124</v>
      </c>
      <c r="B228" s="65" t="s">
        <v>18</v>
      </c>
      <c r="C228" s="65" t="s">
        <v>145</v>
      </c>
      <c r="D228" s="65" t="s">
        <v>237</v>
      </c>
      <c r="E228" s="66" t="s">
        <v>249</v>
      </c>
      <c r="F228" s="56" t="s">
        <v>123</v>
      </c>
      <c r="G228" s="67">
        <v>5</v>
      </c>
      <c r="H228" s="68">
        <v>2022</v>
      </c>
      <c r="I228" s="68">
        <v>2027</v>
      </c>
      <c r="J228" s="69">
        <v>1920</v>
      </c>
      <c r="K228" s="13" t="s">
        <v>472</v>
      </c>
      <c r="N228" s="13" t="s">
        <v>487</v>
      </c>
    </row>
    <row r="229" spans="1:14" ht="14.4" x14ac:dyDescent="0.3">
      <c r="A229" s="64" t="s">
        <v>146</v>
      </c>
      <c r="B229" s="65" t="s">
        <v>19</v>
      </c>
      <c r="C229" s="65" t="s">
        <v>147</v>
      </c>
      <c r="D229" s="65" t="s">
        <v>4</v>
      </c>
      <c r="E229" s="66"/>
      <c r="F229" s="56" t="s">
        <v>123</v>
      </c>
      <c r="G229" s="67">
        <v>5</v>
      </c>
      <c r="H229" s="68">
        <v>2022</v>
      </c>
      <c r="I229" s="68">
        <v>2027</v>
      </c>
      <c r="J229" s="69">
        <v>4110</v>
      </c>
    </row>
    <row r="230" spans="1:14" ht="14.4" x14ac:dyDescent="0.3">
      <c r="A230" s="64" t="s">
        <v>146</v>
      </c>
      <c r="B230" s="65" t="s">
        <v>19</v>
      </c>
      <c r="C230" s="65" t="s">
        <v>147</v>
      </c>
      <c r="D230" s="65" t="s">
        <v>236</v>
      </c>
      <c r="E230" s="66" t="s">
        <v>250</v>
      </c>
      <c r="F230" s="56" t="s">
        <v>160</v>
      </c>
      <c r="G230" s="67">
        <v>10</v>
      </c>
      <c r="H230" s="68">
        <v>2022</v>
      </c>
      <c r="I230" s="68">
        <v>2032</v>
      </c>
      <c r="J230" s="69">
        <v>19570</v>
      </c>
    </row>
    <row r="231" spans="1:14" ht="14.4" x14ac:dyDescent="0.3">
      <c r="A231" s="64" t="s">
        <v>146</v>
      </c>
      <c r="B231" s="65" t="s">
        <v>19</v>
      </c>
      <c r="C231" s="65" t="s">
        <v>147</v>
      </c>
      <c r="D231" s="65" t="s">
        <v>237</v>
      </c>
      <c r="E231" s="66"/>
      <c r="F231" s="56" t="s">
        <v>123</v>
      </c>
      <c r="G231" s="67">
        <v>5</v>
      </c>
      <c r="H231" s="68">
        <v>2022</v>
      </c>
      <c r="I231" s="68">
        <v>2027</v>
      </c>
      <c r="J231" s="69">
        <v>22240</v>
      </c>
    </row>
    <row r="232" spans="1:14" ht="28.8" x14ac:dyDescent="0.3">
      <c r="A232" s="64" t="s">
        <v>146</v>
      </c>
      <c r="B232" s="65" t="s">
        <v>19</v>
      </c>
      <c r="C232" s="65" t="s">
        <v>251</v>
      </c>
      <c r="D232" s="65" t="s">
        <v>4</v>
      </c>
      <c r="E232" s="66" t="s">
        <v>252</v>
      </c>
      <c r="F232" s="56" t="s">
        <v>123</v>
      </c>
      <c r="G232" s="67">
        <v>5</v>
      </c>
      <c r="H232" s="68">
        <v>2022</v>
      </c>
      <c r="I232" s="68">
        <v>2027</v>
      </c>
      <c r="J232" s="69">
        <v>8920</v>
      </c>
    </row>
    <row r="233" spans="1:14" ht="14.4" x14ac:dyDescent="0.3">
      <c r="A233" s="64" t="s">
        <v>146</v>
      </c>
      <c r="B233" s="65" t="s">
        <v>19</v>
      </c>
      <c r="C233" s="65" t="s">
        <v>251</v>
      </c>
      <c r="D233" s="65" t="s">
        <v>236</v>
      </c>
      <c r="E233" s="66" t="s">
        <v>250</v>
      </c>
      <c r="F233" s="56" t="s">
        <v>160</v>
      </c>
      <c r="G233" s="67">
        <v>10</v>
      </c>
      <c r="H233" s="68">
        <v>2022</v>
      </c>
      <c r="I233" s="68">
        <v>2032</v>
      </c>
      <c r="J233" s="69">
        <v>8220</v>
      </c>
    </row>
    <row r="234" spans="1:14" ht="14.4" x14ac:dyDescent="0.3">
      <c r="A234" s="64" t="s">
        <v>146</v>
      </c>
      <c r="B234" s="65" t="s">
        <v>19</v>
      </c>
      <c r="C234" s="65" t="s">
        <v>251</v>
      </c>
      <c r="D234" s="65" t="s">
        <v>237</v>
      </c>
      <c r="E234" s="66"/>
      <c r="F234" s="56" t="s">
        <v>123</v>
      </c>
      <c r="G234" s="67">
        <v>5</v>
      </c>
      <c r="H234" s="68">
        <v>2022</v>
      </c>
      <c r="I234" s="68">
        <v>2027</v>
      </c>
      <c r="J234" s="69">
        <v>3500</v>
      </c>
    </row>
    <row r="235" spans="1:14" ht="14.4" x14ac:dyDescent="0.3">
      <c r="A235" s="64" t="s">
        <v>146</v>
      </c>
      <c r="B235" s="65" t="s">
        <v>19</v>
      </c>
      <c r="C235" s="65" t="s">
        <v>479</v>
      </c>
      <c r="D235" s="65" t="s">
        <v>4</v>
      </c>
      <c r="E235" s="66"/>
      <c r="F235" s="56" t="s">
        <v>123</v>
      </c>
      <c r="G235" s="67">
        <v>5</v>
      </c>
      <c r="H235" s="68">
        <v>2022</v>
      </c>
      <c r="I235" s="68">
        <v>2027</v>
      </c>
      <c r="J235" s="69">
        <v>25820</v>
      </c>
    </row>
    <row r="236" spans="1:14" ht="14.4" x14ac:dyDescent="0.3">
      <c r="A236" s="64" t="s">
        <v>146</v>
      </c>
      <c r="B236" s="65" t="s">
        <v>19</v>
      </c>
      <c r="C236" s="65" t="s">
        <v>479</v>
      </c>
      <c r="D236" s="65" t="s">
        <v>235</v>
      </c>
      <c r="E236" s="66"/>
      <c r="F236" s="56" t="s">
        <v>123</v>
      </c>
      <c r="G236" s="67">
        <v>5</v>
      </c>
      <c r="H236" s="68">
        <v>2022</v>
      </c>
      <c r="I236" s="68">
        <v>2027</v>
      </c>
      <c r="J236" s="69">
        <v>28520</v>
      </c>
      <c r="K236" s="13" t="s">
        <v>444</v>
      </c>
      <c r="N236" s="13">
        <v>2024</v>
      </c>
    </row>
    <row r="237" spans="1:14" ht="14.4" x14ac:dyDescent="0.3">
      <c r="A237" s="64" t="s">
        <v>146</v>
      </c>
      <c r="B237" s="65" t="s">
        <v>19</v>
      </c>
      <c r="C237" s="65" t="s">
        <v>253</v>
      </c>
      <c r="D237" s="65" t="s">
        <v>4</v>
      </c>
      <c r="E237" s="66"/>
      <c r="F237" s="56" t="s">
        <v>123</v>
      </c>
      <c r="G237" s="67">
        <v>5</v>
      </c>
      <c r="H237" s="68">
        <v>2022</v>
      </c>
      <c r="I237" s="68">
        <v>2027</v>
      </c>
      <c r="J237" s="69">
        <v>13840</v>
      </c>
    </row>
    <row r="238" spans="1:14" ht="14.4" x14ac:dyDescent="0.3">
      <c r="A238" s="64" t="s">
        <v>146</v>
      </c>
      <c r="B238" s="65" t="s">
        <v>19</v>
      </c>
      <c r="C238" s="65" t="s">
        <v>253</v>
      </c>
      <c r="D238" s="65" t="s">
        <v>235</v>
      </c>
      <c r="E238" s="66"/>
      <c r="F238" s="56" t="s">
        <v>123</v>
      </c>
      <c r="G238" s="67">
        <v>5</v>
      </c>
      <c r="H238" s="68">
        <v>2022</v>
      </c>
      <c r="I238" s="68">
        <v>2027</v>
      </c>
      <c r="J238" s="69">
        <v>11730</v>
      </c>
      <c r="K238" s="13" t="s">
        <v>444</v>
      </c>
      <c r="N238" s="13">
        <v>2024</v>
      </c>
    </row>
    <row r="239" spans="1:14" ht="14.4" x14ac:dyDescent="0.3">
      <c r="A239" s="64" t="s">
        <v>146</v>
      </c>
      <c r="B239" s="65" t="s">
        <v>19</v>
      </c>
      <c r="C239" s="65" t="s">
        <v>243</v>
      </c>
      <c r="D239" s="65" t="s">
        <v>4</v>
      </c>
      <c r="E239" s="66"/>
      <c r="F239" s="56" t="s">
        <v>160</v>
      </c>
      <c r="G239" s="67">
        <v>10</v>
      </c>
      <c r="H239" s="68">
        <v>2022</v>
      </c>
      <c r="I239" s="68">
        <v>2032</v>
      </c>
      <c r="J239" s="69">
        <v>25100</v>
      </c>
    </row>
    <row r="240" spans="1:14" ht="14.4" x14ac:dyDescent="0.3">
      <c r="A240" s="64" t="s">
        <v>146</v>
      </c>
      <c r="B240" s="65" t="s">
        <v>19</v>
      </c>
      <c r="C240" s="65" t="s">
        <v>243</v>
      </c>
      <c r="D240" s="65" t="s">
        <v>236</v>
      </c>
      <c r="E240" s="66"/>
      <c r="F240" s="56" t="s">
        <v>160</v>
      </c>
      <c r="G240" s="67">
        <v>10</v>
      </c>
      <c r="H240" s="68">
        <v>2022</v>
      </c>
      <c r="I240" s="68">
        <v>2032</v>
      </c>
      <c r="J240" s="69">
        <v>4500</v>
      </c>
    </row>
    <row r="241" spans="1:14" ht="14.4" x14ac:dyDescent="0.3">
      <c r="A241" s="64" t="s">
        <v>146</v>
      </c>
      <c r="B241" s="65" t="s">
        <v>19</v>
      </c>
      <c r="C241" s="65" t="s">
        <v>254</v>
      </c>
      <c r="D241" s="65" t="s">
        <v>4</v>
      </c>
      <c r="E241" s="66"/>
      <c r="F241" s="56" t="s">
        <v>123</v>
      </c>
      <c r="G241" s="67">
        <v>5</v>
      </c>
      <c r="H241" s="68">
        <v>2022</v>
      </c>
      <c r="I241" s="68">
        <v>2027</v>
      </c>
      <c r="J241" s="69">
        <v>19340</v>
      </c>
    </row>
    <row r="242" spans="1:14" ht="14.4" x14ac:dyDescent="0.3">
      <c r="A242" s="64" t="s">
        <v>146</v>
      </c>
      <c r="B242" s="65" t="s">
        <v>19</v>
      </c>
      <c r="C242" s="65" t="s">
        <v>254</v>
      </c>
      <c r="D242" s="65" t="s">
        <v>236</v>
      </c>
      <c r="E242" s="66"/>
      <c r="F242" s="56" t="s">
        <v>160</v>
      </c>
      <c r="G242" s="67">
        <v>10</v>
      </c>
      <c r="H242" s="68">
        <v>2022</v>
      </c>
      <c r="I242" s="68">
        <v>2032</v>
      </c>
      <c r="J242" s="69">
        <v>4500</v>
      </c>
    </row>
    <row r="243" spans="1:14" ht="14.4" x14ac:dyDescent="0.3">
      <c r="A243" s="64" t="s">
        <v>146</v>
      </c>
      <c r="B243" s="65" t="s">
        <v>19</v>
      </c>
      <c r="C243" s="65" t="s">
        <v>255</v>
      </c>
      <c r="D243" s="65" t="s">
        <v>4</v>
      </c>
      <c r="E243" s="66"/>
      <c r="F243" s="56" t="s">
        <v>123</v>
      </c>
      <c r="G243" s="67">
        <v>5</v>
      </c>
      <c r="H243" s="68">
        <v>2022</v>
      </c>
      <c r="I243" s="68">
        <v>2027</v>
      </c>
      <c r="J243" s="69">
        <v>3500</v>
      </c>
    </row>
    <row r="244" spans="1:14" ht="14.4" x14ac:dyDescent="0.3">
      <c r="A244" s="64" t="s">
        <v>146</v>
      </c>
      <c r="B244" s="65" t="s">
        <v>19</v>
      </c>
      <c r="C244" s="65" t="s">
        <v>239</v>
      </c>
      <c r="D244" s="65" t="s">
        <v>4</v>
      </c>
      <c r="E244" s="66"/>
      <c r="F244" s="56" t="s">
        <v>123</v>
      </c>
      <c r="G244" s="67">
        <v>5</v>
      </c>
      <c r="H244" s="68">
        <v>2022</v>
      </c>
      <c r="I244" s="68">
        <v>2027</v>
      </c>
      <c r="J244" s="69">
        <v>3040</v>
      </c>
    </row>
    <row r="245" spans="1:14" ht="14.4" x14ac:dyDescent="0.3">
      <c r="A245" s="64" t="s">
        <v>146</v>
      </c>
      <c r="B245" s="65" t="s">
        <v>19</v>
      </c>
      <c r="C245" s="65" t="s">
        <v>241</v>
      </c>
      <c r="D245" s="65" t="s">
        <v>237</v>
      </c>
      <c r="E245" s="66"/>
      <c r="F245" s="56" t="s">
        <v>123</v>
      </c>
      <c r="G245" s="67">
        <v>5</v>
      </c>
      <c r="H245" s="68">
        <v>2022</v>
      </c>
      <c r="I245" s="68">
        <v>2027</v>
      </c>
      <c r="J245" s="69">
        <v>24810</v>
      </c>
    </row>
    <row r="246" spans="1:14" ht="14.4" x14ac:dyDescent="0.3">
      <c r="A246" s="64" t="s">
        <v>146</v>
      </c>
      <c r="B246" s="65" t="s">
        <v>19</v>
      </c>
      <c r="C246" s="65" t="s">
        <v>241</v>
      </c>
      <c r="D246" s="65" t="s">
        <v>4</v>
      </c>
      <c r="E246" s="66"/>
      <c r="F246" s="56" t="s">
        <v>123</v>
      </c>
      <c r="G246" s="67">
        <v>5</v>
      </c>
      <c r="H246" s="68">
        <v>2022</v>
      </c>
      <c r="I246" s="68">
        <v>2027</v>
      </c>
      <c r="J246" s="69">
        <v>3500</v>
      </c>
    </row>
    <row r="247" spans="1:14" ht="14.4" x14ac:dyDescent="0.3">
      <c r="A247" s="64" t="s">
        <v>146</v>
      </c>
      <c r="B247" s="65" t="s">
        <v>19</v>
      </c>
      <c r="C247" s="65" t="s">
        <v>256</v>
      </c>
      <c r="D247" s="65" t="s">
        <v>4</v>
      </c>
      <c r="E247" s="66"/>
      <c r="F247" s="56" t="s">
        <v>123</v>
      </c>
      <c r="G247" s="67">
        <v>5</v>
      </c>
      <c r="H247" s="68">
        <v>2022</v>
      </c>
      <c r="I247" s="68">
        <v>2027</v>
      </c>
      <c r="J247" s="69">
        <v>4250</v>
      </c>
    </row>
    <row r="248" spans="1:14" ht="14.4" x14ac:dyDescent="0.3">
      <c r="A248" s="64" t="s">
        <v>146</v>
      </c>
      <c r="B248" s="65" t="s">
        <v>19</v>
      </c>
      <c r="C248" s="65" t="s">
        <v>256</v>
      </c>
      <c r="D248" s="65" t="s">
        <v>236</v>
      </c>
      <c r="E248" s="66"/>
      <c r="F248" s="56" t="s">
        <v>130</v>
      </c>
      <c r="G248" s="67">
        <v>2</v>
      </c>
      <c r="H248" s="68">
        <v>2022</v>
      </c>
      <c r="I248" s="68">
        <v>2024</v>
      </c>
      <c r="J248" s="69">
        <v>25280</v>
      </c>
      <c r="K248" s="13" t="s">
        <v>472</v>
      </c>
      <c r="N248" s="13" t="s">
        <v>487</v>
      </c>
    </row>
    <row r="249" spans="1:14" ht="14.4" x14ac:dyDescent="0.3">
      <c r="A249" s="64" t="s">
        <v>146</v>
      </c>
      <c r="B249" s="65" t="s">
        <v>19</v>
      </c>
      <c r="C249" s="65" t="s">
        <v>256</v>
      </c>
      <c r="D249" s="65" t="s">
        <v>237</v>
      </c>
      <c r="E249" s="66"/>
      <c r="F249" s="56" t="s">
        <v>123</v>
      </c>
      <c r="G249" s="67">
        <v>5</v>
      </c>
      <c r="H249" s="68">
        <v>2022</v>
      </c>
      <c r="I249" s="68">
        <v>2027</v>
      </c>
      <c r="J249" s="69">
        <v>3500</v>
      </c>
      <c r="K249" s="13" t="s">
        <v>472</v>
      </c>
      <c r="N249" s="13" t="s">
        <v>487</v>
      </c>
    </row>
    <row r="250" spans="1:14" ht="14.4" x14ac:dyDescent="0.3">
      <c r="A250" s="64" t="s">
        <v>146</v>
      </c>
      <c r="B250" s="65" t="s">
        <v>19</v>
      </c>
      <c r="C250" s="65" t="s">
        <v>257</v>
      </c>
      <c r="D250" s="65" t="s">
        <v>4</v>
      </c>
      <c r="E250" s="66"/>
      <c r="F250" s="56" t="s">
        <v>123</v>
      </c>
      <c r="G250" s="67">
        <v>5</v>
      </c>
      <c r="H250" s="68">
        <v>2022</v>
      </c>
      <c r="I250" s="68">
        <v>2027</v>
      </c>
      <c r="J250" s="69">
        <v>10560</v>
      </c>
    </row>
    <row r="251" spans="1:14" ht="14.4" x14ac:dyDescent="0.3">
      <c r="A251" s="64" t="s">
        <v>146</v>
      </c>
      <c r="B251" s="65" t="s">
        <v>19</v>
      </c>
      <c r="C251" s="65" t="s">
        <v>257</v>
      </c>
      <c r="D251" s="65" t="s">
        <v>236</v>
      </c>
      <c r="E251" s="66"/>
      <c r="F251" s="56" t="s">
        <v>123</v>
      </c>
      <c r="G251" s="67">
        <v>5</v>
      </c>
      <c r="H251" s="68">
        <v>2022</v>
      </c>
      <c r="I251" s="68">
        <v>2027</v>
      </c>
      <c r="J251" s="69">
        <v>17750</v>
      </c>
      <c r="K251" s="13" t="s">
        <v>472</v>
      </c>
      <c r="N251" s="13" t="s">
        <v>487</v>
      </c>
    </row>
    <row r="252" spans="1:14" ht="28.8" x14ac:dyDescent="0.3">
      <c r="A252" s="64" t="s">
        <v>146</v>
      </c>
      <c r="B252" s="65" t="s">
        <v>19</v>
      </c>
      <c r="C252" s="65" t="s">
        <v>257</v>
      </c>
      <c r="D252" s="65" t="s">
        <v>247</v>
      </c>
      <c r="E252" s="66" t="s">
        <v>258</v>
      </c>
      <c r="F252" s="56" t="s">
        <v>130</v>
      </c>
      <c r="G252" s="67">
        <v>2</v>
      </c>
      <c r="H252" s="68">
        <v>2022</v>
      </c>
      <c r="I252" s="68">
        <v>2024</v>
      </c>
      <c r="J252" s="69">
        <v>19740</v>
      </c>
    </row>
    <row r="253" spans="1:14" ht="14.4" x14ac:dyDescent="0.3">
      <c r="A253" s="64" t="s">
        <v>146</v>
      </c>
      <c r="B253" s="65" t="s">
        <v>19</v>
      </c>
      <c r="C253" s="65" t="s">
        <v>257</v>
      </c>
      <c r="D253" s="65" t="s">
        <v>237</v>
      </c>
      <c r="E253" s="66"/>
      <c r="F253" s="56" t="s">
        <v>130</v>
      </c>
      <c r="G253" s="67">
        <v>2</v>
      </c>
      <c r="H253" s="68">
        <v>2022</v>
      </c>
      <c r="I253" s="68">
        <v>2024</v>
      </c>
      <c r="J253" s="69">
        <v>19500</v>
      </c>
      <c r="K253" s="13" t="s">
        <v>472</v>
      </c>
      <c r="N253" s="13" t="s">
        <v>487</v>
      </c>
    </row>
    <row r="254" spans="1:14" s="115" customFormat="1" ht="14.4" x14ac:dyDescent="0.3">
      <c r="A254" s="108" t="s">
        <v>148</v>
      </c>
      <c r="B254" s="109" t="s">
        <v>20</v>
      </c>
      <c r="C254" s="109" t="s">
        <v>149</v>
      </c>
      <c r="D254" s="109" t="s">
        <v>4</v>
      </c>
      <c r="E254" s="110"/>
      <c r="F254" s="111" t="s">
        <v>123</v>
      </c>
      <c r="G254" s="112">
        <v>5</v>
      </c>
      <c r="H254" s="113">
        <v>2022</v>
      </c>
      <c r="I254" s="113">
        <v>2027</v>
      </c>
      <c r="J254" s="114"/>
    </row>
    <row r="255" spans="1:14" s="115" customFormat="1" ht="14.4" x14ac:dyDescent="0.3">
      <c r="A255" s="108" t="s">
        <v>148</v>
      </c>
      <c r="B255" s="109" t="s">
        <v>20</v>
      </c>
      <c r="C255" s="109" t="s">
        <v>149</v>
      </c>
      <c r="D255" s="109" t="s">
        <v>236</v>
      </c>
      <c r="E255" s="110"/>
      <c r="F255" s="111" t="s">
        <v>123</v>
      </c>
      <c r="G255" s="112">
        <v>5</v>
      </c>
      <c r="H255" s="113">
        <v>2022</v>
      </c>
      <c r="I255" s="113">
        <v>2027</v>
      </c>
      <c r="J255" s="114"/>
    </row>
    <row r="256" spans="1:14" s="115" customFormat="1" ht="14.4" x14ac:dyDescent="0.3">
      <c r="A256" s="108" t="s">
        <v>148</v>
      </c>
      <c r="B256" s="109" t="s">
        <v>20</v>
      </c>
      <c r="C256" s="109" t="s">
        <v>149</v>
      </c>
      <c r="D256" s="109" t="s">
        <v>235</v>
      </c>
      <c r="E256" s="110"/>
      <c r="F256" s="111" t="s">
        <v>130</v>
      </c>
      <c r="G256" s="112">
        <v>2</v>
      </c>
      <c r="H256" s="113">
        <v>2022</v>
      </c>
      <c r="I256" s="113">
        <v>2024</v>
      </c>
      <c r="J256" s="114"/>
    </row>
    <row r="257" spans="1:14" s="115" customFormat="1" ht="14.4" x14ac:dyDescent="0.3">
      <c r="A257" s="108" t="s">
        <v>148</v>
      </c>
      <c r="B257" s="109" t="s">
        <v>20</v>
      </c>
      <c r="C257" s="109" t="s">
        <v>259</v>
      </c>
      <c r="D257" s="109" t="s">
        <v>4</v>
      </c>
      <c r="E257" s="110"/>
      <c r="F257" s="116" t="s">
        <v>123</v>
      </c>
      <c r="G257" s="112">
        <v>5</v>
      </c>
      <c r="H257" s="113">
        <v>2022</v>
      </c>
      <c r="I257" s="113">
        <v>2027</v>
      </c>
      <c r="J257" s="114"/>
    </row>
    <row r="258" spans="1:14" s="115" customFormat="1" ht="14.4" x14ac:dyDescent="0.3">
      <c r="A258" s="108" t="s">
        <v>148</v>
      </c>
      <c r="B258" s="109" t="s">
        <v>20</v>
      </c>
      <c r="C258" s="109" t="s">
        <v>260</v>
      </c>
      <c r="D258" s="109" t="s">
        <v>4</v>
      </c>
      <c r="E258" s="110"/>
      <c r="F258" s="111" t="s">
        <v>123</v>
      </c>
      <c r="G258" s="112">
        <v>5</v>
      </c>
      <c r="H258" s="113">
        <v>2022</v>
      </c>
      <c r="I258" s="113">
        <v>2027</v>
      </c>
      <c r="J258" s="114"/>
    </row>
    <row r="259" spans="1:14" s="115" customFormat="1" ht="14.4" x14ac:dyDescent="0.3">
      <c r="A259" s="108" t="s">
        <v>148</v>
      </c>
      <c r="B259" s="109" t="s">
        <v>20</v>
      </c>
      <c r="C259" s="109" t="s">
        <v>260</v>
      </c>
      <c r="D259" s="109" t="s">
        <v>236</v>
      </c>
      <c r="E259" s="110"/>
      <c r="F259" s="111" t="s">
        <v>160</v>
      </c>
      <c r="G259" s="112">
        <v>10</v>
      </c>
      <c r="H259" s="113">
        <v>2022</v>
      </c>
      <c r="I259" s="113">
        <v>2032</v>
      </c>
      <c r="J259" s="114"/>
    </row>
    <row r="260" spans="1:14" s="115" customFormat="1" ht="14.4" x14ac:dyDescent="0.3">
      <c r="A260" s="108" t="s">
        <v>148</v>
      </c>
      <c r="B260" s="109" t="s">
        <v>20</v>
      </c>
      <c r="C260" s="109" t="s">
        <v>243</v>
      </c>
      <c r="D260" s="109" t="s">
        <v>4</v>
      </c>
      <c r="E260" s="110"/>
      <c r="F260" s="111" t="s">
        <v>123</v>
      </c>
      <c r="G260" s="112">
        <v>5</v>
      </c>
      <c r="H260" s="113">
        <v>2022</v>
      </c>
      <c r="I260" s="113">
        <v>2027</v>
      </c>
      <c r="J260" s="114"/>
    </row>
    <row r="261" spans="1:14" ht="14.4" x14ac:dyDescent="0.3">
      <c r="A261" s="64" t="s">
        <v>150</v>
      </c>
      <c r="B261" s="65" t="s">
        <v>21</v>
      </c>
      <c r="C261" s="65" t="s">
        <v>151</v>
      </c>
      <c r="D261" s="65" t="s">
        <v>4</v>
      </c>
      <c r="E261" s="66"/>
      <c r="F261" s="56" t="s">
        <v>123</v>
      </c>
      <c r="G261" s="67">
        <v>5</v>
      </c>
      <c r="H261" s="68">
        <v>2022</v>
      </c>
      <c r="I261" s="68">
        <v>2027</v>
      </c>
      <c r="J261" s="69">
        <v>1340</v>
      </c>
    </row>
    <row r="262" spans="1:14" ht="14.4" x14ac:dyDescent="0.3">
      <c r="A262" s="64" t="s">
        <v>150</v>
      </c>
      <c r="B262" s="65" t="s">
        <v>21</v>
      </c>
      <c r="C262" s="65" t="s">
        <v>151</v>
      </c>
      <c r="D262" s="65" t="s">
        <v>236</v>
      </c>
      <c r="E262" s="66"/>
      <c r="F262" s="56" t="s">
        <v>160</v>
      </c>
      <c r="G262" s="67">
        <v>10</v>
      </c>
      <c r="H262" s="68">
        <v>2022</v>
      </c>
      <c r="I262" s="68">
        <v>2032</v>
      </c>
      <c r="J262" s="69">
        <v>1500</v>
      </c>
    </row>
    <row r="263" spans="1:14" ht="14.4" x14ac:dyDescent="0.3">
      <c r="A263" s="64" t="s">
        <v>150</v>
      </c>
      <c r="B263" s="65" t="s">
        <v>21</v>
      </c>
      <c r="C263" s="65" t="s">
        <v>151</v>
      </c>
      <c r="D263" s="65" t="s">
        <v>235</v>
      </c>
      <c r="E263" s="66"/>
      <c r="F263" s="56" t="s">
        <v>123</v>
      </c>
      <c r="G263" s="67">
        <v>5</v>
      </c>
      <c r="H263" s="68">
        <v>2022</v>
      </c>
      <c r="I263" s="68">
        <v>2027</v>
      </c>
      <c r="J263" s="69">
        <v>16070</v>
      </c>
      <c r="K263" s="13" t="s">
        <v>472</v>
      </c>
      <c r="N263" s="13" t="s">
        <v>487</v>
      </c>
    </row>
    <row r="264" spans="1:14" ht="14.4" x14ac:dyDescent="0.3">
      <c r="A264" s="64" t="s">
        <v>150</v>
      </c>
      <c r="B264" s="65" t="s">
        <v>21</v>
      </c>
      <c r="C264" s="65" t="s">
        <v>151</v>
      </c>
      <c r="D264" s="65" t="s">
        <v>237</v>
      </c>
      <c r="E264" s="66" t="s">
        <v>261</v>
      </c>
      <c r="F264" s="71" t="s">
        <v>130</v>
      </c>
      <c r="G264" s="67">
        <v>2</v>
      </c>
      <c r="H264" s="68">
        <v>2022</v>
      </c>
      <c r="I264" s="68">
        <v>2024</v>
      </c>
      <c r="J264" s="69">
        <v>1520</v>
      </c>
      <c r="K264" s="13" t="s">
        <v>444</v>
      </c>
    </row>
    <row r="265" spans="1:14" ht="14.4" x14ac:dyDescent="0.3">
      <c r="A265" s="64" t="s">
        <v>150</v>
      </c>
      <c r="B265" s="65" t="s">
        <v>21</v>
      </c>
      <c r="C265" s="65" t="s">
        <v>262</v>
      </c>
      <c r="D265" s="65" t="s">
        <v>4</v>
      </c>
      <c r="E265" s="66"/>
      <c r="F265" s="56" t="s">
        <v>123</v>
      </c>
      <c r="G265" s="67">
        <v>5</v>
      </c>
      <c r="H265" s="68">
        <v>2022</v>
      </c>
      <c r="I265" s="68">
        <v>2027</v>
      </c>
      <c r="J265" s="69">
        <v>6850</v>
      </c>
    </row>
    <row r="266" spans="1:14" ht="14.4" x14ac:dyDescent="0.3">
      <c r="A266" s="64" t="s">
        <v>150</v>
      </c>
      <c r="B266" s="65" t="s">
        <v>21</v>
      </c>
      <c r="C266" s="65" t="s">
        <v>262</v>
      </c>
      <c r="D266" s="65" t="s">
        <v>235</v>
      </c>
      <c r="E266" s="66"/>
      <c r="F266" s="56" t="s">
        <v>123</v>
      </c>
      <c r="G266" s="67">
        <v>5</v>
      </c>
      <c r="H266" s="68">
        <v>2022</v>
      </c>
      <c r="I266" s="68">
        <v>2027</v>
      </c>
      <c r="J266" s="69">
        <v>3170</v>
      </c>
      <c r="K266" s="13" t="s">
        <v>444</v>
      </c>
    </row>
    <row r="267" spans="1:14" ht="14.4" x14ac:dyDescent="0.3">
      <c r="A267" s="64" t="s">
        <v>150</v>
      </c>
      <c r="B267" s="65" t="s">
        <v>21</v>
      </c>
      <c r="C267" s="65" t="s">
        <v>263</v>
      </c>
      <c r="D267" s="65" t="s">
        <v>4</v>
      </c>
      <c r="E267" s="66"/>
      <c r="F267" s="56" t="s">
        <v>123</v>
      </c>
      <c r="G267" s="67">
        <v>5</v>
      </c>
      <c r="H267" s="68">
        <v>2022</v>
      </c>
      <c r="I267" s="68">
        <v>2027</v>
      </c>
      <c r="J267" s="69">
        <v>3500</v>
      </c>
    </row>
    <row r="268" spans="1:14" ht="14.4" x14ac:dyDescent="0.3">
      <c r="A268" s="64" t="s">
        <v>150</v>
      </c>
      <c r="B268" s="65" t="s">
        <v>21</v>
      </c>
      <c r="C268" s="65" t="s">
        <v>263</v>
      </c>
      <c r="D268" s="65" t="s">
        <v>236</v>
      </c>
      <c r="E268" s="66"/>
      <c r="F268" s="56" t="s">
        <v>123</v>
      </c>
      <c r="G268" s="67">
        <v>5</v>
      </c>
      <c r="H268" s="68">
        <v>2022</v>
      </c>
      <c r="I268" s="68">
        <v>2027</v>
      </c>
      <c r="J268" s="69">
        <v>3500</v>
      </c>
    </row>
    <row r="269" spans="1:14" ht="14.4" x14ac:dyDescent="0.3">
      <c r="A269" s="64" t="s">
        <v>150</v>
      </c>
      <c r="B269" s="65" t="s">
        <v>21</v>
      </c>
      <c r="C269" s="65" t="s">
        <v>263</v>
      </c>
      <c r="D269" s="65" t="s">
        <v>235</v>
      </c>
      <c r="E269" s="66"/>
      <c r="F269" s="56" t="s">
        <v>123</v>
      </c>
      <c r="G269" s="67">
        <v>5</v>
      </c>
      <c r="H269" s="68">
        <v>2022</v>
      </c>
      <c r="I269" s="68">
        <v>2027</v>
      </c>
      <c r="J269" s="69">
        <v>2570</v>
      </c>
      <c r="K269" s="13" t="s">
        <v>444</v>
      </c>
    </row>
    <row r="270" spans="1:14" ht="14.4" x14ac:dyDescent="0.3">
      <c r="A270" s="64" t="s">
        <v>150</v>
      </c>
      <c r="B270" s="65" t="s">
        <v>21</v>
      </c>
      <c r="C270" s="65" t="s">
        <v>263</v>
      </c>
      <c r="D270" s="65" t="s">
        <v>237</v>
      </c>
      <c r="E270" s="66" t="s">
        <v>264</v>
      </c>
      <c r="F270" s="56" t="s">
        <v>130</v>
      </c>
      <c r="G270" s="67">
        <v>2</v>
      </c>
      <c r="H270" s="68">
        <v>2022</v>
      </c>
      <c r="I270" s="68">
        <v>2024</v>
      </c>
      <c r="J270" s="69">
        <v>2500</v>
      </c>
      <c r="K270" s="13" t="s">
        <v>472</v>
      </c>
      <c r="N270" s="13" t="s">
        <v>487</v>
      </c>
    </row>
    <row r="271" spans="1:14" ht="14.4" x14ac:dyDescent="0.3">
      <c r="A271" s="64" t="s">
        <v>150</v>
      </c>
      <c r="B271" s="65" t="s">
        <v>21</v>
      </c>
      <c r="C271" s="65" t="s">
        <v>265</v>
      </c>
      <c r="D271" s="65" t="s">
        <v>4</v>
      </c>
      <c r="E271" s="66"/>
      <c r="F271" s="56" t="s">
        <v>123</v>
      </c>
      <c r="G271" s="67">
        <v>5</v>
      </c>
      <c r="H271" s="68">
        <v>2022</v>
      </c>
      <c r="I271" s="68">
        <v>2027</v>
      </c>
      <c r="J271" s="69">
        <v>2500</v>
      </c>
    </row>
    <row r="272" spans="1:14" ht="14.4" x14ac:dyDescent="0.3">
      <c r="A272" s="64" t="s">
        <v>150</v>
      </c>
      <c r="B272" s="65" t="s">
        <v>21</v>
      </c>
      <c r="C272" s="65" t="s">
        <v>265</v>
      </c>
      <c r="D272" s="65" t="s">
        <v>236</v>
      </c>
      <c r="E272" s="66"/>
      <c r="F272" s="56" t="s">
        <v>123</v>
      </c>
      <c r="G272" s="67">
        <v>5</v>
      </c>
      <c r="H272" s="68">
        <v>2022</v>
      </c>
      <c r="I272" s="68">
        <v>2027</v>
      </c>
      <c r="J272" s="69">
        <v>3500</v>
      </c>
    </row>
    <row r="273" spans="1:11" ht="14.4" x14ac:dyDescent="0.3">
      <c r="A273" s="64" t="s">
        <v>150</v>
      </c>
      <c r="B273" s="65" t="s">
        <v>21</v>
      </c>
      <c r="C273" s="65" t="s">
        <v>265</v>
      </c>
      <c r="D273" s="65" t="s">
        <v>235</v>
      </c>
      <c r="E273" s="66"/>
      <c r="F273" s="56" t="s">
        <v>123</v>
      </c>
      <c r="G273" s="67">
        <v>5</v>
      </c>
      <c r="H273" s="68">
        <v>2022</v>
      </c>
      <c r="I273" s="68">
        <v>2027</v>
      </c>
      <c r="J273" s="69">
        <v>2570</v>
      </c>
      <c r="K273" s="13" t="s">
        <v>444</v>
      </c>
    </row>
    <row r="274" spans="1:11" ht="14.4" x14ac:dyDescent="0.3">
      <c r="A274" s="64" t="s">
        <v>150</v>
      </c>
      <c r="B274" s="65" t="s">
        <v>21</v>
      </c>
      <c r="C274" s="65" t="s">
        <v>266</v>
      </c>
      <c r="D274" s="65" t="s">
        <v>4</v>
      </c>
      <c r="E274" s="66"/>
      <c r="F274" s="56" t="s">
        <v>123</v>
      </c>
      <c r="G274" s="67">
        <v>5</v>
      </c>
      <c r="H274" s="68">
        <v>2022</v>
      </c>
      <c r="I274" s="68">
        <v>2027</v>
      </c>
      <c r="J274" s="69">
        <v>3500</v>
      </c>
    </row>
    <row r="275" spans="1:11" ht="14.4" x14ac:dyDescent="0.3">
      <c r="A275" s="64" t="s">
        <v>150</v>
      </c>
      <c r="B275" s="65" t="s">
        <v>21</v>
      </c>
      <c r="C275" s="65" t="s">
        <v>266</v>
      </c>
      <c r="D275" s="65" t="s">
        <v>236</v>
      </c>
      <c r="E275" s="66"/>
      <c r="F275" s="56" t="s">
        <v>123</v>
      </c>
      <c r="G275" s="67">
        <v>5</v>
      </c>
      <c r="H275" s="68">
        <v>2022</v>
      </c>
      <c r="I275" s="68">
        <v>2027</v>
      </c>
      <c r="J275" s="69">
        <v>2500</v>
      </c>
    </row>
    <row r="276" spans="1:11" ht="14.4" x14ac:dyDescent="0.3">
      <c r="A276" s="64" t="s">
        <v>150</v>
      </c>
      <c r="B276" s="65" t="s">
        <v>21</v>
      </c>
      <c r="C276" s="65" t="s">
        <v>266</v>
      </c>
      <c r="D276" s="65" t="s">
        <v>235</v>
      </c>
      <c r="E276" s="66"/>
      <c r="F276" s="56" t="s">
        <v>123</v>
      </c>
      <c r="G276" s="67">
        <v>5</v>
      </c>
      <c r="H276" s="68">
        <v>2022</v>
      </c>
      <c r="I276" s="68">
        <v>2027</v>
      </c>
      <c r="J276" s="69">
        <v>7690</v>
      </c>
      <c r="K276" s="13" t="s">
        <v>444</v>
      </c>
    </row>
    <row r="277" spans="1:11" ht="14.4" x14ac:dyDescent="0.3">
      <c r="A277" s="64" t="s">
        <v>150</v>
      </c>
      <c r="B277" s="65" t="s">
        <v>21</v>
      </c>
      <c r="C277" s="65" t="s">
        <v>267</v>
      </c>
      <c r="D277" s="65" t="s">
        <v>4</v>
      </c>
      <c r="E277" s="66"/>
      <c r="F277" s="56" t="s">
        <v>123</v>
      </c>
      <c r="G277" s="67">
        <v>5</v>
      </c>
      <c r="H277" s="68">
        <v>2022</v>
      </c>
      <c r="I277" s="68">
        <v>2027</v>
      </c>
      <c r="J277" s="69">
        <v>3500</v>
      </c>
    </row>
    <row r="278" spans="1:11" ht="14.4" x14ac:dyDescent="0.3">
      <c r="A278" s="64" t="s">
        <v>150</v>
      </c>
      <c r="B278" s="65" t="s">
        <v>21</v>
      </c>
      <c r="C278" s="65" t="s">
        <v>267</v>
      </c>
      <c r="D278" s="65" t="s">
        <v>236</v>
      </c>
      <c r="E278" s="66"/>
      <c r="F278" s="56" t="s">
        <v>123</v>
      </c>
      <c r="G278" s="67">
        <v>5</v>
      </c>
      <c r="H278" s="68">
        <v>2022</v>
      </c>
      <c r="I278" s="68">
        <v>2027</v>
      </c>
      <c r="J278" s="69">
        <v>3500</v>
      </c>
    </row>
    <row r="279" spans="1:11" ht="14.4" x14ac:dyDescent="0.3">
      <c r="A279" s="64" t="s">
        <v>150</v>
      </c>
      <c r="B279" s="65" t="s">
        <v>21</v>
      </c>
      <c r="C279" s="65" t="s">
        <v>267</v>
      </c>
      <c r="D279" s="65" t="s">
        <v>235</v>
      </c>
      <c r="E279" s="66"/>
      <c r="F279" s="56" t="s">
        <v>160</v>
      </c>
      <c r="G279" s="67">
        <v>10</v>
      </c>
      <c r="H279" s="68">
        <v>2022</v>
      </c>
      <c r="I279" s="68">
        <v>2032</v>
      </c>
      <c r="J279" s="69">
        <v>5570</v>
      </c>
      <c r="K279" s="13" t="s">
        <v>444</v>
      </c>
    </row>
    <row r="280" spans="1:11" ht="14.4" x14ac:dyDescent="0.3">
      <c r="A280" s="64" t="s">
        <v>150</v>
      </c>
      <c r="B280" s="65" t="s">
        <v>21</v>
      </c>
      <c r="C280" s="65" t="s">
        <v>268</v>
      </c>
      <c r="D280" s="65" t="s">
        <v>4</v>
      </c>
      <c r="E280" s="66"/>
      <c r="F280" s="56" t="s">
        <v>123</v>
      </c>
      <c r="G280" s="67">
        <v>5</v>
      </c>
      <c r="H280" s="68">
        <v>2022</v>
      </c>
      <c r="I280" s="68">
        <v>2027</v>
      </c>
      <c r="J280" s="69">
        <v>2500</v>
      </c>
    </row>
    <row r="281" spans="1:11" ht="14.4" x14ac:dyDescent="0.3">
      <c r="A281" s="64" t="s">
        <v>150</v>
      </c>
      <c r="B281" s="65" t="s">
        <v>21</v>
      </c>
      <c r="C281" s="65" t="s">
        <v>268</v>
      </c>
      <c r="D281" s="65" t="s">
        <v>236</v>
      </c>
      <c r="E281" s="66"/>
      <c r="F281" s="71" t="s">
        <v>123</v>
      </c>
      <c r="G281" s="67">
        <v>5</v>
      </c>
      <c r="H281" s="68">
        <v>2022</v>
      </c>
      <c r="I281" s="68">
        <v>2027</v>
      </c>
      <c r="J281" s="69">
        <v>2500</v>
      </c>
    </row>
    <row r="282" spans="1:11" ht="14.4" x14ac:dyDescent="0.3">
      <c r="A282" s="64" t="s">
        <v>150</v>
      </c>
      <c r="B282" s="65" t="s">
        <v>21</v>
      </c>
      <c r="C282" s="65" t="s">
        <v>268</v>
      </c>
      <c r="D282" s="65" t="s">
        <v>235</v>
      </c>
      <c r="E282" s="66"/>
      <c r="F282" s="56" t="s">
        <v>123</v>
      </c>
      <c r="G282" s="67">
        <v>5</v>
      </c>
      <c r="H282" s="68">
        <v>2022</v>
      </c>
      <c r="I282" s="68">
        <v>2027</v>
      </c>
      <c r="J282" s="69">
        <v>5570</v>
      </c>
      <c r="K282" s="13" t="s">
        <v>444</v>
      </c>
    </row>
    <row r="283" spans="1:11" ht="14.4" x14ac:dyDescent="0.3">
      <c r="A283" s="64" t="s">
        <v>150</v>
      </c>
      <c r="B283" s="65" t="s">
        <v>21</v>
      </c>
      <c r="C283" s="65" t="s">
        <v>361</v>
      </c>
      <c r="D283" s="65" t="s">
        <v>4</v>
      </c>
      <c r="E283" s="66"/>
      <c r="F283" s="56" t="s">
        <v>123</v>
      </c>
      <c r="G283" s="67">
        <v>5</v>
      </c>
      <c r="H283" s="68">
        <v>2022</v>
      </c>
      <c r="I283" s="68">
        <v>2027</v>
      </c>
      <c r="J283" s="69">
        <v>4230</v>
      </c>
    </row>
    <row r="284" spans="1:11" ht="14.4" x14ac:dyDescent="0.3">
      <c r="A284" s="64" t="s">
        <v>150</v>
      </c>
      <c r="B284" s="65" t="s">
        <v>21</v>
      </c>
      <c r="C284" s="65" t="s">
        <v>361</v>
      </c>
      <c r="D284" s="65" t="s">
        <v>235</v>
      </c>
      <c r="E284" s="66"/>
      <c r="F284" s="56" t="s">
        <v>123</v>
      </c>
      <c r="G284" s="67">
        <v>5</v>
      </c>
      <c r="H284" s="68">
        <v>2022</v>
      </c>
      <c r="I284" s="68">
        <v>2027</v>
      </c>
      <c r="J284" s="69">
        <v>9410</v>
      </c>
      <c r="K284" s="13" t="s">
        <v>444</v>
      </c>
    </row>
    <row r="285" spans="1:11" ht="14.4" x14ac:dyDescent="0.3">
      <c r="A285" s="64" t="s">
        <v>150</v>
      </c>
      <c r="B285" s="65" t="s">
        <v>21</v>
      </c>
      <c r="C285" s="65" t="s">
        <v>269</v>
      </c>
      <c r="D285" s="65" t="s">
        <v>4</v>
      </c>
      <c r="E285" s="66"/>
      <c r="F285" s="56" t="s">
        <v>123</v>
      </c>
      <c r="G285" s="67">
        <v>5</v>
      </c>
      <c r="H285" s="68">
        <v>2022</v>
      </c>
      <c r="I285" s="68">
        <v>2027</v>
      </c>
      <c r="J285" s="69">
        <v>3500</v>
      </c>
    </row>
    <row r="286" spans="1:11" ht="14.4" x14ac:dyDescent="0.3">
      <c r="A286" s="64" t="s">
        <v>150</v>
      </c>
      <c r="B286" s="65" t="s">
        <v>21</v>
      </c>
      <c r="C286" s="65" t="s">
        <v>269</v>
      </c>
      <c r="D286" s="65" t="s">
        <v>236</v>
      </c>
      <c r="E286" s="66"/>
      <c r="F286" s="56" t="s">
        <v>123</v>
      </c>
      <c r="G286" s="67">
        <v>5</v>
      </c>
      <c r="H286" s="68">
        <v>2022</v>
      </c>
      <c r="I286" s="68">
        <v>2027</v>
      </c>
      <c r="J286" s="69">
        <v>2500</v>
      </c>
    </row>
    <row r="287" spans="1:11" ht="14.4" x14ac:dyDescent="0.3">
      <c r="A287" s="64" t="s">
        <v>150</v>
      </c>
      <c r="B287" s="65" t="s">
        <v>21</v>
      </c>
      <c r="C287" s="65" t="s">
        <v>269</v>
      </c>
      <c r="D287" s="65" t="s">
        <v>235</v>
      </c>
      <c r="E287" s="66"/>
      <c r="F287" s="56" t="s">
        <v>123</v>
      </c>
      <c r="G287" s="67">
        <v>5</v>
      </c>
      <c r="H287" s="68">
        <v>2022</v>
      </c>
      <c r="I287" s="68">
        <v>2027</v>
      </c>
      <c r="J287" s="69">
        <v>3100</v>
      </c>
      <c r="K287" s="13" t="s">
        <v>444</v>
      </c>
    </row>
    <row r="288" spans="1:11" ht="14.4" x14ac:dyDescent="0.3">
      <c r="A288" s="64" t="s">
        <v>150</v>
      </c>
      <c r="B288" s="65" t="s">
        <v>21</v>
      </c>
      <c r="C288" s="65" t="s">
        <v>269</v>
      </c>
      <c r="D288" s="65" t="s">
        <v>237</v>
      </c>
      <c r="E288" s="66" t="s">
        <v>261</v>
      </c>
      <c r="F288" s="56" t="s">
        <v>123</v>
      </c>
      <c r="G288" s="67">
        <v>5</v>
      </c>
      <c r="H288" s="68">
        <v>2022</v>
      </c>
      <c r="I288" s="68">
        <v>2027</v>
      </c>
      <c r="J288" s="69">
        <v>7980</v>
      </c>
    </row>
    <row r="289" spans="1:14" ht="14.4" x14ac:dyDescent="0.3">
      <c r="A289" s="64" t="s">
        <v>150</v>
      </c>
      <c r="B289" s="65" t="s">
        <v>21</v>
      </c>
      <c r="C289" s="65" t="s">
        <v>478</v>
      </c>
      <c r="D289" s="65" t="s">
        <v>2</v>
      </c>
      <c r="E289" s="66" t="s">
        <v>270</v>
      </c>
      <c r="F289" s="56" t="s">
        <v>123</v>
      </c>
      <c r="G289" s="67">
        <v>5</v>
      </c>
      <c r="H289" s="68">
        <v>2022</v>
      </c>
      <c r="I289" s="68">
        <v>2027</v>
      </c>
      <c r="J289" s="69">
        <v>39460</v>
      </c>
    </row>
    <row r="290" spans="1:14" ht="14.4" x14ac:dyDescent="0.3">
      <c r="A290" s="64" t="s">
        <v>150</v>
      </c>
      <c r="B290" s="65" t="s">
        <v>21</v>
      </c>
      <c r="C290" s="65" t="s">
        <v>478</v>
      </c>
      <c r="D290" s="65" t="s">
        <v>4</v>
      </c>
      <c r="E290" s="66"/>
      <c r="F290" s="56" t="s">
        <v>123</v>
      </c>
      <c r="G290" s="67">
        <v>5</v>
      </c>
      <c r="H290" s="68">
        <v>2022</v>
      </c>
      <c r="I290" s="68">
        <v>2027</v>
      </c>
      <c r="J290" s="69">
        <v>3500</v>
      </c>
    </row>
    <row r="291" spans="1:14" ht="14.4" x14ac:dyDescent="0.3">
      <c r="A291" s="64" t="s">
        <v>150</v>
      </c>
      <c r="B291" s="65" t="s">
        <v>21</v>
      </c>
      <c r="C291" s="65" t="s">
        <v>478</v>
      </c>
      <c r="D291" s="65" t="s">
        <v>236</v>
      </c>
      <c r="E291" s="66"/>
      <c r="F291" s="56" t="s">
        <v>160</v>
      </c>
      <c r="G291" s="67">
        <v>10</v>
      </c>
      <c r="H291" s="68">
        <v>2022</v>
      </c>
      <c r="I291" s="68">
        <v>2032</v>
      </c>
      <c r="J291" s="69">
        <v>2000</v>
      </c>
    </row>
    <row r="292" spans="1:14" ht="14.4" x14ac:dyDescent="0.3">
      <c r="A292" s="64" t="s">
        <v>150</v>
      </c>
      <c r="B292" s="65" t="s">
        <v>21</v>
      </c>
      <c r="C292" s="65" t="s">
        <v>478</v>
      </c>
      <c r="D292" s="65" t="s">
        <v>235</v>
      </c>
      <c r="E292" s="66"/>
      <c r="F292" s="56" t="s">
        <v>123</v>
      </c>
      <c r="G292" s="67">
        <v>5</v>
      </c>
      <c r="H292" s="68">
        <v>2022</v>
      </c>
      <c r="I292" s="68">
        <v>2027</v>
      </c>
      <c r="J292" s="69">
        <v>2860</v>
      </c>
    </row>
    <row r="293" spans="1:14" ht="14.4" x14ac:dyDescent="0.3">
      <c r="A293" s="64" t="s">
        <v>150</v>
      </c>
      <c r="B293" s="65" t="s">
        <v>21</v>
      </c>
      <c r="C293" s="65" t="s">
        <v>478</v>
      </c>
      <c r="D293" s="65" t="s">
        <v>237</v>
      </c>
      <c r="E293" s="66" t="s">
        <v>261</v>
      </c>
      <c r="F293" s="56" t="s">
        <v>123</v>
      </c>
      <c r="G293" s="67">
        <v>5</v>
      </c>
      <c r="H293" s="68">
        <v>2022</v>
      </c>
      <c r="I293" s="68">
        <v>2027</v>
      </c>
      <c r="J293" s="69">
        <v>7980</v>
      </c>
    </row>
    <row r="294" spans="1:14" ht="14.4" x14ac:dyDescent="0.3">
      <c r="A294" s="64" t="s">
        <v>150</v>
      </c>
      <c r="B294" s="65" t="s">
        <v>21</v>
      </c>
      <c r="C294" s="65" t="s">
        <v>152</v>
      </c>
      <c r="D294" s="65" t="s">
        <v>4</v>
      </c>
      <c r="E294" s="66"/>
      <c r="F294" s="56" t="s">
        <v>123</v>
      </c>
      <c r="G294" s="67">
        <v>5</v>
      </c>
      <c r="H294" s="68">
        <v>2022</v>
      </c>
      <c r="I294" s="68">
        <v>2027</v>
      </c>
      <c r="J294" s="69">
        <v>4730</v>
      </c>
    </row>
    <row r="295" spans="1:14" ht="14.4" x14ac:dyDescent="0.3">
      <c r="A295" s="64" t="s">
        <v>150</v>
      </c>
      <c r="B295" s="65" t="s">
        <v>21</v>
      </c>
      <c r="C295" s="65" t="s">
        <v>152</v>
      </c>
      <c r="D295" s="65" t="s">
        <v>236</v>
      </c>
      <c r="E295" s="66"/>
      <c r="F295" s="56" t="s">
        <v>160</v>
      </c>
      <c r="G295" s="67">
        <v>10</v>
      </c>
      <c r="H295" s="68">
        <v>2022</v>
      </c>
      <c r="I295" s="68">
        <v>2032</v>
      </c>
      <c r="J295" s="69">
        <v>3500</v>
      </c>
      <c r="K295" s="13" t="s">
        <v>488</v>
      </c>
      <c r="N295" s="13" t="s">
        <v>489</v>
      </c>
    </row>
    <row r="296" spans="1:14" ht="14.4" x14ac:dyDescent="0.3">
      <c r="A296" s="64" t="s">
        <v>150</v>
      </c>
      <c r="B296" s="65" t="s">
        <v>21</v>
      </c>
      <c r="C296" s="65" t="s">
        <v>152</v>
      </c>
      <c r="D296" s="65" t="s">
        <v>235</v>
      </c>
      <c r="E296" s="66"/>
      <c r="F296" s="56" t="s">
        <v>123</v>
      </c>
      <c r="G296" s="67">
        <v>5</v>
      </c>
      <c r="H296" s="68">
        <v>2022</v>
      </c>
      <c r="I296" s="68">
        <v>2027</v>
      </c>
      <c r="J296" s="69">
        <v>18600</v>
      </c>
      <c r="K296" s="13" t="s">
        <v>488</v>
      </c>
      <c r="N296" s="13" t="s">
        <v>489</v>
      </c>
    </row>
    <row r="297" spans="1:14" ht="14.4" x14ac:dyDescent="0.3">
      <c r="A297" s="64" t="s">
        <v>150</v>
      </c>
      <c r="B297" s="65" t="s">
        <v>21</v>
      </c>
      <c r="C297" s="65" t="s">
        <v>152</v>
      </c>
      <c r="D297" s="65" t="s">
        <v>237</v>
      </c>
      <c r="E297" s="66" t="s">
        <v>261</v>
      </c>
      <c r="F297" s="56" t="s">
        <v>123</v>
      </c>
      <c r="G297" s="67">
        <v>5</v>
      </c>
      <c r="H297" s="68">
        <v>2022</v>
      </c>
      <c r="I297" s="68">
        <v>2027</v>
      </c>
      <c r="J297" s="69">
        <v>18250</v>
      </c>
    </row>
    <row r="298" spans="1:14" ht="14.4" x14ac:dyDescent="0.3">
      <c r="A298" s="64" t="s">
        <v>150</v>
      </c>
      <c r="B298" s="65" t="s">
        <v>21</v>
      </c>
      <c r="C298" s="65" t="s">
        <v>152</v>
      </c>
      <c r="D298" s="65" t="s">
        <v>271</v>
      </c>
      <c r="E298" s="66"/>
      <c r="F298" s="56" t="s">
        <v>160</v>
      </c>
      <c r="G298" s="67">
        <v>10</v>
      </c>
      <c r="H298" s="68">
        <v>2022</v>
      </c>
      <c r="I298" s="68">
        <v>2032</v>
      </c>
      <c r="J298" s="69">
        <v>15200</v>
      </c>
    </row>
    <row r="299" spans="1:14" s="115" customFormat="1" ht="14.4" x14ac:dyDescent="0.3">
      <c r="A299" s="108" t="s">
        <v>128</v>
      </c>
      <c r="B299" s="109" t="s">
        <v>22</v>
      </c>
      <c r="C299" s="109" t="s">
        <v>153</v>
      </c>
      <c r="D299" s="109" t="s">
        <v>4</v>
      </c>
      <c r="E299" s="110"/>
      <c r="F299" s="111" t="s">
        <v>123</v>
      </c>
      <c r="G299" s="112">
        <v>5</v>
      </c>
      <c r="H299" s="113">
        <v>2022</v>
      </c>
      <c r="I299" s="113">
        <v>2027</v>
      </c>
      <c r="J299" s="114"/>
    </row>
    <row r="300" spans="1:14" s="115" customFormat="1" ht="14.4" x14ac:dyDescent="0.3">
      <c r="A300" s="108" t="s">
        <v>128</v>
      </c>
      <c r="B300" s="109" t="s">
        <v>22</v>
      </c>
      <c r="C300" s="109" t="s">
        <v>153</v>
      </c>
      <c r="D300" s="109" t="s">
        <v>236</v>
      </c>
      <c r="E300" s="110"/>
      <c r="F300" s="111" t="s">
        <v>160</v>
      </c>
      <c r="G300" s="112">
        <v>10</v>
      </c>
      <c r="H300" s="113">
        <v>2022</v>
      </c>
      <c r="I300" s="113">
        <v>2032</v>
      </c>
      <c r="J300" s="114"/>
    </row>
    <row r="301" spans="1:14" s="115" customFormat="1" ht="14.4" x14ac:dyDescent="0.3">
      <c r="A301" s="108" t="s">
        <v>128</v>
      </c>
      <c r="B301" s="109" t="s">
        <v>22</v>
      </c>
      <c r="C301" s="109" t="s">
        <v>153</v>
      </c>
      <c r="D301" s="109" t="s">
        <v>235</v>
      </c>
      <c r="E301" s="110"/>
      <c r="F301" s="111" t="s">
        <v>123</v>
      </c>
      <c r="G301" s="112">
        <v>5</v>
      </c>
      <c r="H301" s="113">
        <v>2022</v>
      </c>
      <c r="I301" s="113">
        <v>2027</v>
      </c>
      <c r="J301" s="114"/>
    </row>
    <row r="302" spans="1:14" s="115" customFormat="1" ht="14.4" x14ac:dyDescent="0.3">
      <c r="A302" s="108" t="s">
        <v>128</v>
      </c>
      <c r="B302" s="109" t="s">
        <v>22</v>
      </c>
      <c r="C302" s="109" t="s">
        <v>153</v>
      </c>
      <c r="D302" s="109" t="s">
        <v>272</v>
      </c>
      <c r="E302" s="110"/>
      <c r="F302" s="111" t="s">
        <v>160</v>
      </c>
      <c r="G302" s="112">
        <v>10</v>
      </c>
      <c r="H302" s="113">
        <v>2022</v>
      </c>
      <c r="I302" s="113">
        <v>2032</v>
      </c>
      <c r="J302" s="114"/>
    </row>
    <row r="303" spans="1:14" s="115" customFormat="1" ht="14.4" x14ac:dyDescent="0.3">
      <c r="A303" s="108" t="s">
        <v>128</v>
      </c>
      <c r="B303" s="109" t="s">
        <v>22</v>
      </c>
      <c r="C303" s="109" t="s">
        <v>154</v>
      </c>
      <c r="D303" s="109" t="s">
        <v>4</v>
      </c>
      <c r="E303" s="110"/>
      <c r="F303" s="111" t="s">
        <v>123</v>
      </c>
      <c r="G303" s="112">
        <v>5</v>
      </c>
      <c r="H303" s="113">
        <v>2022</v>
      </c>
      <c r="I303" s="113">
        <v>2027</v>
      </c>
      <c r="J303" s="114"/>
    </row>
    <row r="304" spans="1:14" s="115" customFormat="1" ht="14.4" x14ac:dyDescent="0.3">
      <c r="A304" s="108" t="s">
        <v>128</v>
      </c>
      <c r="B304" s="109" t="s">
        <v>22</v>
      </c>
      <c r="C304" s="109" t="s">
        <v>154</v>
      </c>
      <c r="D304" s="109" t="s">
        <v>236</v>
      </c>
      <c r="E304" s="110"/>
      <c r="F304" s="111" t="s">
        <v>123</v>
      </c>
      <c r="G304" s="112">
        <v>5</v>
      </c>
      <c r="H304" s="113">
        <v>2022</v>
      </c>
      <c r="I304" s="113">
        <v>2027</v>
      </c>
      <c r="J304" s="114"/>
    </row>
    <row r="305" spans="1:14" s="115" customFormat="1" ht="14.4" x14ac:dyDescent="0.3">
      <c r="A305" s="108" t="s">
        <v>128</v>
      </c>
      <c r="B305" s="109" t="s">
        <v>22</v>
      </c>
      <c r="C305" s="109" t="s">
        <v>154</v>
      </c>
      <c r="D305" s="109" t="s">
        <v>235</v>
      </c>
      <c r="E305" s="110"/>
      <c r="F305" s="111" t="s">
        <v>130</v>
      </c>
      <c r="G305" s="112">
        <v>2</v>
      </c>
      <c r="H305" s="113">
        <v>2022</v>
      </c>
      <c r="I305" s="113">
        <v>2024</v>
      </c>
      <c r="J305" s="114"/>
    </row>
    <row r="306" spans="1:14" s="115" customFormat="1" ht="14.4" x14ac:dyDescent="0.3">
      <c r="A306" s="108" t="s">
        <v>128</v>
      </c>
      <c r="B306" s="109" t="s">
        <v>22</v>
      </c>
      <c r="C306" s="109" t="s">
        <v>154</v>
      </c>
      <c r="D306" s="109" t="s">
        <v>247</v>
      </c>
      <c r="E306" s="110" t="s">
        <v>273</v>
      </c>
      <c r="F306" s="111" t="s">
        <v>123</v>
      </c>
      <c r="G306" s="112">
        <v>5</v>
      </c>
      <c r="H306" s="113">
        <v>2022</v>
      </c>
      <c r="I306" s="113">
        <v>2027</v>
      </c>
      <c r="J306" s="114"/>
    </row>
    <row r="307" spans="1:14" s="115" customFormat="1" ht="14.4" x14ac:dyDescent="0.3">
      <c r="A307" s="108" t="s">
        <v>128</v>
      </c>
      <c r="B307" s="109" t="s">
        <v>22</v>
      </c>
      <c r="C307" s="109" t="s">
        <v>154</v>
      </c>
      <c r="D307" s="109" t="s">
        <v>272</v>
      </c>
      <c r="E307" s="110"/>
      <c r="F307" s="111" t="s">
        <v>160</v>
      </c>
      <c r="G307" s="112">
        <v>10</v>
      </c>
      <c r="H307" s="113">
        <v>2022</v>
      </c>
      <c r="I307" s="113">
        <v>2032</v>
      </c>
      <c r="J307" s="114"/>
    </row>
    <row r="308" spans="1:14" s="115" customFormat="1" ht="14.4" x14ac:dyDescent="0.3">
      <c r="A308" s="108" t="s">
        <v>128</v>
      </c>
      <c r="B308" s="109" t="s">
        <v>22</v>
      </c>
      <c r="C308" s="109" t="s">
        <v>155</v>
      </c>
      <c r="D308" s="109" t="s">
        <v>4</v>
      </c>
      <c r="E308" s="110"/>
      <c r="F308" s="111" t="s">
        <v>123</v>
      </c>
      <c r="G308" s="112">
        <v>5</v>
      </c>
      <c r="H308" s="113">
        <v>2022</v>
      </c>
      <c r="I308" s="113">
        <v>2027</v>
      </c>
      <c r="J308" s="114"/>
    </row>
    <row r="309" spans="1:14" s="115" customFormat="1" ht="14.4" x14ac:dyDescent="0.3">
      <c r="A309" s="108" t="s">
        <v>128</v>
      </c>
      <c r="B309" s="109" t="s">
        <v>22</v>
      </c>
      <c r="C309" s="109" t="s">
        <v>155</v>
      </c>
      <c r="D309" s="109" t="s">
        <v>236</v>
      </c>
      <c r="E309" s="110"/>
      <c r="F309" s="111" t="s">
        <v>130</v>
      </c>
      <c r="G309" s="112">
        <v>2</v>
      </c>
      <c r="H309" s="113">
        <v>2022</v>
      </c>
      <c r="I309" s="113">
        <v>2024</v>
      </c>
      <c r="J309" s="114"/>
    </row>
    <row r="310" spans="1:14" s="115" customFormat="1" ht="14.4" x14ac:dyDescent="0.3">
      <c r="A310" s="108" t="s">
        <v>128</v>
      </c>
      <c r="B310" s="109" t="s">
        <v>22</v>
      </c>
      <c r="C310" s="109" t="s">
        <v>155</v>
      </c>
      <c r="D310" s="109" t="s">
        <v>235</v>
      </c>
      <c r="E310" s="110"/>
      <c r="F310" s="111" t="s">
        <v>123</v>
      </c>
      <c r="G310" s="112">
        <v>5</v>
      </c>
      <c r="H310" s="113">
        <v>2022</v>
      </c>
      <c r="I310" s="113">
        <v>2027</v>
      </c>
      <c r="J310" s="114"/>
    </row>
    <row r="311" spans="1:14" s="115" customFormat="1" ht="14.4" x14ac:dyDescent="0.3">
      <c r="A311" s="108" t="s">
        <v>128</v>
      </c>
      <c r="B311" s="109" t="s">
        <v>22</v>
      </c>
      <c r="C311" s="109" t="s">
        <v>233</v>
      </c>
      <c r="D311" s="109" t="s">
        <v>274</v>
      </c>
      <c r="E311" s="110"/>
      <c r="F311" s="111" t="s">
        <v>123</v>
      </c>
      <c r="G311" s="112">
        <v>5</v>
      </c>
      <c r="H311" s="113">
        <v>2022</v>
      </c>
      <c r="I311" s="113">
        <v>2027</v>
      </c>
      <c r="J311" s="114"/>
    </row>
    <row r="312" spans="1:14" s="115" customFormat="1" ht="14.4" x14ac:dyDescent="0.3">
      <c r="A312" s="108" t="s">
        <v>128</v>
      </c>
      <c r="B312" s="109" t="s">
        <v>22</v>
      </c>
      <c r="C312" s="109" t="s">
        <v>233</v>
      </c>
      <c r="D312" s="109" t="s">
        <v>4</v>
      </c>
      <c r="E312" s="110"/>
      <c r="F312" s="111" t="s">
        <v>123</v>
      </c>
      <c r="G312" s="112">
        <v>5</v>
      </c>
      <c r="H312" s="113">
        <v>2022</v>
      </c>
      <c r="I312" s="113">
        <v>2027</v>
      </c>
      <c r="J312" s="114"/>
    </row>
    <row r="313" spans="1:14" s="115" customFormat="1" ht="14.4" x14ac:dyDescent="0.3">
      <c r="A313" s="108" t="s">
        <v>128</v>
      </c>
      <c r="B313" s="109" t="s">
        <v>22</v>
      </c>
      <c r="C313" s="109" t="s">
        <v>232</v>
      </c>
      <c r="D313" s="109" t="s">
        <v>274</v>
      </c>
      <c r="E313" s="110"/>
      <c r="F313" s="111" t="s">
        <v>123</v>
      </c>
      <c r="G313" s="112">
        <v>5</v>
      </c>
      <c r="H313" s="113">
        <v>2022</v>
      </c>
      <c r="I313" s="113">
        <v>2027</v>
      </c>
      <c r="J313" s="114"/>
    </row>
    <row r="314" spans="1:14" s="115" customFormat="1" ht="14.4" x14ac:dyDescent="0.3">
      <c r="A314" s="108" t="s">
        <v>128</v>
      </c>
      <c r="B314" s="109" t="s">
        <v>22</v>
      </c>
      <c r="C314" s="109" t="s">
        <v>232</v>
      </c>
      <c r="D314" s="109" t="s">
        <v>4</v>
      </c>
      <c r="E314" s="110"/>
      <c r="F314" s="111" t="s">
        <v>123</v>
      </c>
      <c r="G314" s="112">
        <v>5</v>
      </c>
      <c r="H314" s="113">
        <v>2022</v>
      </c>
      <c r="I314" s="113">
        <v>2027</v>
      </c>
      <c r="J314" s="114"/>
    </row>
    <row r="315" spans="1:14" s="115" customFormat="1" ht="14.4" x14ac:dyDescent="0.3">
      <c r="A315" s="108" t="s">
        <v>128</v>
      </c>
      <c r="B315" s="109" t="s">
        <v>22</v>
      </c>
      <c r="C315" s="109" t="s">
        <v>275</v>
      </c>
      <c r="D315" s="109" t="s">
        <v>276</v>
      </c>
      <c r="E315" s="110"/>
      <c r="F315" s="111" t="s">
        <v>160</v>
      </c>
      <c r="G315" s="112">
        <v>10</v>
      </c>
      <c r="H315" s="113">
        <v>2022</v>
      </c>
      <c r="I315" s="113">
        <v>2032</v>
      </c>
      <c r="J315" s="114"/>
    </row>
    <row r="316" spans="1:14" s="115" customFormat="1" ht="14.4" x14ac:dyDescent="0.3">
      <c r="A316" s="108" t="s">
        <v>128</v>
      </c>
      <c r="B316" s="109" t="s">
        <v>22</v>
      </c>
      <c r="C316" s="109" t="s">
        <v>275</v>
      </c>
      <c r="D316" s="109" t="s">
        <v>4</v>
      </c>
      <c r="E316" s="110"/>
      <c r="F316" s="111" t="s">
        <v>123</v>
      </c>
      <c r="G316" s="112">
        <v>5</v>
      </c>
      <c r="H316" s="113">
        <v>2022</v>
      </c>
      <c r="I316" s="113">
        <v>2027</v>
      </c>
      <c r="J316" s="114"/>
    </row>
    <row r="317" spans="1:14" s="115" customFormat="1" ht="14.4" x14ac:dyDescent="0.3">
      <c r="A317" s="108" t="s">
        <v>128</v>
      </c>
      <c r="B317" s="109" t="s">
        <v>22</v>
      </c>
      <c r="C317" s="109" t="s">
        <v>243</v>
      </c>
      <c r="D317" s="109" t="s">
        <v>4</v>
      </c>
      <c r="E317" s="110"/>
      <c r="F317" s="111" t="s">
        <v>123</v>
      </c>
      <c r="G317" s="112">
        <v>5</v>
      </c>
      <c r="H317" s="113">
        <v>2022</v>
      </c>
      <c r="I317" s="113">
        <v>2027</v>
      </c>
      <c r="J317" s="114"/>
    </row>
    <row r="318" spans="1:14" ht="14.4" x14ac:dyDescent="0.3">
      <c r="A318" s="64" t="s">
        <v>131</v>
      </c>
      <c r="B318" s="65" t="s">
        <v>23</v>
      </c>
      <c r="C318" s="65" t="s">
        <v>156</v>
      </c>
      <c r="D318" s="65" t="s">
        <v>4</v>
      </c>
      <c r="E318" s="66"/>
      <c r="F318" s="56" t="s">
        <v>160</v>
      </c>
      <c r="G318" s="67">
        <v>10</v>
      </c>
      <c r="H318" s="68">
        <v>2022</v>
      </c>
      <c r="I318" s="68">
        <v>2032</v>
      </c>
      <c r="J318" s="69">
        <v>6230</v>
      </c>
    </row>
    <row r="319" spans="1:14" ht="14.4" x14ac:dyDescent="0.3">
      <c r="A319" s="64" t="s">
        <v>131</v>
      </c>
      <c r="B319" s="65" t="s">
        <v>23</v>
      </c>
      <c r="C319" s="65" t="s">
        <v>156</v>
      </c>
      <c r="D319" s="65" t="s">
        <v>236</v>
      </c>
      <c r="E319" s="66"/>
      <c r="F319" s="56" t="s">
        <v>123</v>
      </c>
      <c r="G319" s="67">
        <v>5</v>
      </c>
      <c r="H319" s="68">
        <v>2022</v>
      </c>
      <c r="I319" s="68">
        <v>2027</v>
      </c>
      <c r="J319" s="69">
        <v>8690</v>
      </c>
      <c r="K319" s="13" t="s">
        <v>488</v>
      </c>
      <c r="N319" s="13" t="s">
        <v>489</v>
      </c>
    </row>
    <row r="320" spans="1:14" ht="14.4" x14ac:dyDescent="0.3">
      <c r="A320" s="64" t="s">
        <v>131</v>
      </c>
      <c r="B320" s="65" t="s">
        <v>23</v>
      </c>
      <c r="C320" s="65" t="s">
        <v>156</v>
      </c>
      <c r="D320" s="65" t="s">
        <v>235</v>
      </c>
      <c r="E320" s="66"/>
      <c r="F320" s="56" t="s">
        <v>123</v>
      </c>
      <c r="G320" s="67">
        <v>5</v>
      </c>
      <c r="H320" s="68">
        <v>2022</v>
      </c>
      <c r="I320" s="68">
        <v>2027</v>
      </c>
      <c r="J320" s="69">
        <v>19500</v>
      </c>
      <c r="K320" s="13" t="s">
        <v>488</v>
      </c>
      <c r="N320" s="13" t="s">
        <v>489</v>
      </c>
    </row>
    <row r="321" spans="1:14" ht="14.4" x14ac:dyDescent="0.3">
      <c r="A321" s="64" t="s">
        <v>131</v>
      </c>
      <c r="B321" s="65" t="s">
        <v>23</v>
      </c>
      <c r="C321" s="65" t="s">
        <v>157</v>
      </c>
      <c r="D321" s="65" t="s">
        <v>4</v>
      </c>
      <c r="E321" s="66"/>
      <c r="F321" s="56" t="s">
        <v>123</v>
      </c>
      <c r="G321" s="67">
        <v>5</v>
      </c>
      <c r="H321" s="68">
        <v>2022</v>
      </c>
      <c r="I321" s="68">
        <v>2027</v>
      </c>
      <c r="J321" s="69">
        <v>2500</v>
      </c>
    </row>
    <row r="322" spans="1:14" ht="14.4" x14ac:dyDescent="0.3">
      <c r="A322" s="64" t="s">
        <v>131</v>
      </c>
      <c r="B322" s="65" t="s">
        <v>23</v>
      </c>
      <c r="C322" s="65" t="s">
        <v>157</v>
      </c>
      <c r="D322" s="65" t="s">
        <v>236</v>
      </c>
      <c r="E322" s="66" t="s">
        <v>277</v>
      </c>
      <c r="F322" s="56" t="s">
        <v>123</v>
      </c>
      <c r="G322" s="67">
        <v>5</v>
      </c>
      <c r="H322" s="68">
        <v>2022</v>
      </c>
      <c r="I322" s="68">
        <v>2027</v>
      </c>
      <c r="J322" s="69">
        <v>2500</v>
      </c>
      <c r="K322" s="13" t="s">
        <v>488</v>
      </c>
      <c r="N322" s="13" t="s">
        <v>489</v>
      </c>
    </row>
    <row r="323" spans="1:14" ht="14.4" x14ac:dyDescent="0.3">
      <c r="A323" s="64" t="s">
        <v>131</v>
      </c>
      <c r="B323" s="65" t="s">
        <v>23</v>
      </c>
      <c r="C323" s="65" t="s">
        <v>157</v>
      </c>
      <c r="D323" s="65" t="s">
        <v>235</v>
      </c>
      <c r="E323" s="66"/>
      <c r="F323" s="56" t="s">
        <v>160</v>
      </c>
      <c r="G323" s="67">
        <v>10</v>
      </c>
      <c r="H323" s="68">
        <v>2022</v>
      </c>
      <c r="I323" s="68">
        <v>2032</v>
      </c>
      <c r="J323" s="69">
        <v>19940</v>
      </c>
      <c r="K323" s="13" t="s">
        <v>488</v>
      </c>
      <c r="N323" s="13" t="s">
        <v>489</v>
      </c>
    </row>
    <row r="324" spans="1:14" ht="14.4" x14ac:dyDescent="0.3">
      <c r="A324" s="64" t="s">
        <v>131</v>
      </c>
      <c r="B324" s="65" t="s">
        <v>23</v>
      </c>
      <c r="C324" s="65" t="s">
        <v>157</v>
      </c>
      <c r="D324" s="65" t="s">
        <v>237</v>
      </c>
      <c r="E324" s="66"/>
      <c r="F324" s="56" t="s">
        <v>123</v>
      </c>
      <c r="G324" s="67">
        <v>5</v>
      </c>
      <c r="H324" s="68">
        <v>2022</v>
      </c>
      <c r="I324" s="68">
        <v>2027</v>
      </c>
      <c r="J324" s="69">
        <v>9430</v>
      </c>
      <c r="K324" s="13" t="s">
        <v>472</v>
      </c>
      <c r="N324" s="13" t="s">
        <v>487</v>
      </c>
    </row>
    <row r="325" spans="1:14" ht="14.4" x14ac:dyDescent="0.3">
      <c r="A325" s="64" t="s">
        <v>131</v>
      </c>
      <c r="B325" s="65" t="s">
        <v>23</v>
      </c>
      <c r="C325" s="65" t="s">
        <v>175</v>
      </c>
      <c r="D325" s="65" t="s">
        <v>4</v>
      </c>
      <c r="E325" s="66"/>
      <c r="F325" s="56" t="s">
        <v>123</v>
      </c>
      <c r="G325" s="67">
        <v>5</v>
      </c>
      <c r="H325" s="68">
        <v>2022</v>
      </c>
      <c r="I325" s="68">
        <v>2027</v>
      </c>
      <c r="J325" s="69">
        <v>2500</v>
      </c>
    </row>
    <row r="326" spans="1:14" ht="14.4" x14ac:dyDescent="0.3">
      <c r="A326" s="64" t="s">
        <v>131</v>
      </c>
      <c r="B326" s="65" t="s">
        <v>23</v>
      </c>
      <c r="C326" s="65" t="s">
        <v>175</v>
      </c>
      <c r="D326" s="65" t="s">
        <v>235</v>
      </c>
      <c r="E326" s="66"/>
      <c r="F326" s="56" t="s">
        <v>160</v>
      </c>
      <c r="G326" s="67">
        <v>10</v>
      </c>
      <c r="H326" s="68">
        <v>2022</v>
      </c>
      <c r="I326" s="68">
        <v>2032</v>
      </c>
      <c r="J326" s="69">
        <v>2470</v>
      </c>
      <c r="K326" s="13" t="s">
        <v>488</v>
      </c>
      <c r="N326" s="13" t="s">
        <v>489</v>
      </c>
    </row>
    <row r="327" spans="1:14" ht="14.4" x14ac:dyDescent="0.3">
      <c r="A327" s="64" t="s">
        <v>131</v>
      </c>
      <c r="B327" s="65" t="s">
        <v>23</v>
      </c>
      <c r="C327" s="65" t="s">
        <v>278</v>
      </c>
      <c r="D327" s="65" t="s">
        <v>4</v>
      </c>
      <c r="E327" s="66"/>
      <c r="F327" s="56" t="s">
        <v>160</v>
      </c>
      <c r="G327" s="67">
        <v>10</v>
      </c>
      <c r="H327" s="68">
        <v>2022</v>
      </c>
      <c r="I327" s="68">
        <v>2032</v>
      </c>
      <c r="J327" s="69">
        <v>2500</v>
      </c>
    </row>
    <row r="328" spans="1:14" ht="14.4" x14ac:dyDescent="0.3">
      <c r="A328" s="64" t="s">
        <v>131</v>
      </c>
      <c r="B328" s="65" t="s">
        <v>23</v>
      </c>
      <c r="C328" s="65" t="s">
        <v>278</v>
      </c>
      <c r="D328" s="65" t="s">
        <v>236</v>
      </c>
      <c r="E328" s="66"/>
      <c r="F328" s="56" t="s">
        <v>123</v>
      </c>
      <c r="G328" s="67">
        <v>5</v>
      </c>
      <c r="H328" s="68">
        <v>2022</v>
      </c>
      <c r="I328" s="68">
        <v>2027</v>
      </c>
      <c r="J328" s="69">
        <v>5500</v>
      </c>
      <c r="K328" s="13" t="s">
        <v>488</v>
      </c>
      <c r="N328" s="13" t="s">
        <v>489</v>
      </c>
    </row>
    <row r="329" spans="1:14" ht="14.4" x14ac:dyDescent="0.3">
      <c r="A329" s="64" t="s">
        <v>131</v>
      </c>
      <c r="B329" s="65" t="s">
        <v>23</v>
      </c>
      <c r="C329" s="65" t="s">
        <v>220</v>
      </c>
      <c r="D329" s="65" t="s">
        <v>4</v>
      </c>
      <c r="E329" s="66"/>
      <c r="F329" s="56" t="s">
        <v>123</v>
      </c>
      <c r="G329" s="67">
        <v>5</v>
      </c>
      <c r="H329" s="68">
        <v>2022</v>
      </c>
      <c r="I329" s="68">
        <v>2027</v>
      </c>
      <c r="J329" s="69">
        <v>4240</v>
      </c>
    </row>
    <row r="330" spans="1:14" ht="14.4" x14ac:dyDescent="0.3">
      <c r="A330" s="64" t="s">
        <v>131</v>
      </c>
      <c r="B330" s="65" t="s">
        <v>23</v>
      </c>
      <c r="C330" s="65" t="s">
        <v>220</v>
      </c>
      <c r="D330" s="65" t="s">
        <v>235</v>
      </c>
      <c r="E330" s="66"/>
      <c r="F330" s="56" t="s">
        <v>160</v>
      </c>
      <c r="G330" s="67">
        <v>10</v>
      </c>
      <c r="H330" s="68">
        <v>2022</v>
      </c>
      <c r="I330" s="68">
        <v>2032</v>
      </c>
      <c r="J330" s="69">
        <v>4430</v>
      </c>
      <c r="K330" s="13" t="s">
        <v>488</v>
      </c>
      <c r="N330" s="13" t="s">
        <v>489</v>
      </c>
    </row>
    <row r="331" spans="1:14" ht="14.4" x14ac:dyDescent="0.3">
      <c r="A331" s="64" t="s">
        <v>131</v>
      </c>
      <c r="B331" s="65" t="s">
        <v>23</v>
      </c>
      <c r="C331" s="65" t="s">
        <v>221</v>
      </c>
      <c r="D331" s="65" t="s">
        <v>4</v>
      </c>
      <c r="E331" s="66"/>
      <c r="F331" s="56" t="s">
        <v>123</v>
      </c>
      <c r="G331" s="67">
        <v>5</v>
      </c>
      <c r="H331" s="68">
        <v>2022</v>
      </c>
      <c r="I331" s="68">
        <v>2027</v>
      </c>
      <c r="J331" s="69">
        <v>5230</v>
      </c>
    </row>
    <row r="332" spans="1:14" ht="14.4" x14ac:dyDescent="0.3">
      <c r="A332" s="64" t="s">
        <v>131</v>
      </c>
      <c r="B332" s="65" t="s">
        <v>23</v>
      </c>
      <c r="C332" s="65" t="s">
        <v>221</v>
      </c>
      <c r="D332" s="65" t="s">
        <v>235</v>
      </c>
      <c r="E332" s="66"/>
      <c r="F332" s="56" t="s">
        <v>160</v>
      </c>
      <c r="G332" s="67">
        <v>10</v>
      </c>
      <c r="H332" s="68">
        <v>2022</v>
      </c>
      <c r="I332" s="68">
        <v>2032</v>
      </c>
      <c r="J332" s="69">
        <v>3900</v>
      </c>
      <c r="K332" s="13" t="s">
        <v>488</v>
      </c>
      <c r="N332" s="13" t="s">
        <v>489</v>
      </c>
    </row>
    <row r="333" spans="1:14" ht="14.4" x14ac:dyDescent="0.3">
      <c r="A333" s="64" t="s">
        <v>131</v>
      </c>
      <c r="B333" s="65" t="s">
        <v>23</v>
      </c>
      <c r="C333" s="65" t="s">
        <v>222</v>
      </c>
      <c r="D333" s="65" t="s">
        <v>4</v>
      </c>
      <c r="E333" s="66"/>
      <c r="F333" s="56" t="s">
        <v>123</v>
      </c>
      <c r="G333" s="67">
        <v>5</v>
      </c>
      <c r="H333" s="68">
        <v>2022</v>
      </c>
      <c r="I333" s="68">
        <v>2027</v>
      </c>
      <c r="J333" s="69">
        <v>4240</v>
      </c>
    </row>
    <row r="334" spans="1:14" ht="14.4" x14ac:dyDescent="0.3">
      <c r="A334" s="64" t="s">
        <v>131</v>
      </c>
      <c r="B334" s="65" t="s">
        <v>23</v>
      </c>
      <c r="C334" s="65" t="s">
        <v>222</v>
      </c>
      <c r="D334" s="65" t="s">
        <v>235</v>
      </c>
      <c r="E334" s="66"/>
      <c r="F334" s="56" t="s">
        <v>160</v>
      </c>
      <c r="G334" s="67">
        <v>10</v>
      </c>
      <c r="H334" s="68">
        <v>2022</v>
      </c>
      <c r="I334" s="68">
        <v>2032</v>
      </c>
      <c r="J334" s="69">
        <v>5430</v>
      </c>
      <c r="K334" s="13" t="s">
        <v>488</v>
      </c>
      <c r="N334" s="13" t="s">
        <v>489</v>
      </c>
    </row>
    <row r="335" spans="1:14" ht="14.4" x14ac:dyDescent="0.3">
      <c r="A335" s="64" t="s">
        <v>132</v>
      </c>
      <c r="B335" s="65" t="s">
        <v>24</v>
      </c>
      <c r="C335" s="65" t="s">
        <v>158</v>
      </c>
      <c r="D335" s="65" t="s">
        <v>4</v>
      </c>
      <c r="E335" s="66"/>
      <c r="F335" s="56" t="s">
        <v>123</v>
      </c>
      <c r="G335" s="67">
        <v>5</v>
      </c>
      <c r="H335" s="68">
        <v>2022</v>
      </c>
      <c r="I335" s="68">
        <v>2027</v>
      </c>
      <c r="J335" s="69">
        <v>3820</v>
      </c>
    </row>
    <row r="336" spans="1:14" ht="28.8" x14ac:dyDescent="0.3">
      <c r="A336" s="64" t="s">
        <v>132</v>
      </c>
      <c r="B336" s="65" t="s">
        <v>24</v>
      </c>
      <c r="C336" s="65" t="s">
        <v>158</v>
      </c>
      <c r="D336" s="65" t="s">
        <v>237</v>
      </c>
      <c r="E336" s="66" t="s">
        <v>279</v>
      </c>
      <c r="F336" s="56" t="s">
        <v>123</v>
      </c>
      <c r="G336" s="67">
        <v>5</v>
      </c>
      <c r="H336" s="68">
        <v>2022</v>
      </c>
      <c r="I336" s="68">
        <v>2027</v>
      </c>
      <c r="J336" s="69">
        <v>5870</v>
      </c>
    </row>
    <row r="337" spans="1:11" ht="14.4" x14ac:dyDescent="0.3">
      <c r="A337" s="64" t="s">
        <v>132</v>
      </c>
      <c r="B337" s="65" t="s">
        <v>24</v>
      </c>
      <c r="C337" s="65" t="s">
        <v>161</v>
      </c>
      <c r="D337" s="65" t="s">
        <v>4</v>
      </c>
      <c r="E337" s="66"/>
      <c r="F337" s="56" t="s">
        <v>123</v>
      </c>
      <c r="G337" s="67">
        <v>5</v>
      </c>
      <c r="H337" s="68">
        <v>2022</v>
      </c>
      <c r="I337" s="68">
        <v>2027</v>
      </c>
      <c r="J337" s="69">
        <v>3820</v>
      </c>
    </row>
    <row r="338" spans="1:11" ht="14.4" x14ac:dyDescent="0.3">
      <c r="A338" s="64" t="s">
        <v>132</v>
      </c>
      <c r="B338" s="65" t="s">
        <v>24</v>
      </c>
      <c r="C338" s="65" t="s">
        <v>161</v>
      </c>
      <c r="D338" s="65" t="s">
        <v>244</v>
      </c>
      <c r="E338" s="66"/>
      <c r="F338" s="56" t="s">
        <v>123</v>
      </c>
      <c r="G338" s="67">
        <v>5</v>
      </c>
      <c r="H338" s="68">
        <v>2022</v>
      </c>
      <c r="I338" s="68">
        <v>2027</v>
      </c>
      <c r="J338" s="69">
        <v>18400</v>
      </c>
    </row>
    <row r="339" spans="1:11" ht="14.4" x14ac:dyDescent="0.3">
      <c r="A339" s="64" t="s">
        <v>132</v>
      </c>
      <c r="B339" s="65" t="s">
        <v>24</v>
      </c>
      <c r="C339" s="65" t="s">
        <v>161</v>
      </c>
      <c r="D339" s="65" t="s">
        <v>237</v>
      </c>
      <c r="E339" s="66" t="s">
        <v>280</v>
      </c>
      <c r="F339" s="56" t="s">
        <v>130</v>
      </c>
      <c r="G339" s="67">
        <v>2</v>
      </c>
      <c r="H339" s="68">
        <v>2022</v>
      </c>
      <c r="I339" s="68">
        <v>2024</v>
      </c>
      <c r="J339" s="69">
        <v>2940</v>
      </c>
      <c r="K339" s="13" t="s">
        <v>444</v>
      </c>
    </row>
    <row r="340" spans="1:11" ht="86.4" x14ac:dyDescent="0.3">
      <c r="A340" s="64" t="s">
        <v>132</v>
      </c>
      <c r="B340" s="65" t="s">
        <v>24</v>
      </c>
      <c r="C340" s="65" t="s">
        <v>163</v>
      </c>
      <c r="D340" s="65" t="s">
        <v>4</v>
      </c>
      <c r="E340" s="66" t="s">
        <v>281</v>
      </c>
      <c r="F340" s="56" t="s">
        <v>123</v>
      </c>
      <c r="G340" s="67">
        <v>5</v>
      </c>
      <c r="H340" s="68">
        <v>2022</v>
      </c>
      <c r="I340" s="68">
        <v>2027</v>
      </c>
      <c r="J340" s="69">
        <v>3820</v>
      </c>
    </row>
    <row r="341" spans="1:11" ht="14.4" x14ac:dyDescent="0.3">
      <c r="A341" s="64" t="s">
        <v>132</v>
      </c>
      <c r="B341" s="65" t="s">
        <v>24</v>
      </c>
      <c r="C341" s="65" t="s">
        <v>163</v>
      </c>
      <c r="D341" s="65" t="s">
        <v>244</v>
      </c>
      <c r="E341" s="66"/>
      <c r="F341" s="56" t="s">
        <v>123</v>
      </c>
      <c r="G341" s="67">
        <v>5</v>
      </c>
      <c r="H341" s="68">
        <v>2022</v>
      </c>
      <c r="I341" s="68">
        <v>2027</v>
      </c>
      <c r="J341" s="69">
        <v>12400</v>
      </c>
    </row>
    <row r="342" spans="1:11" ht="14.4" x14ac:dyDescent="0.3">
      <c r="A342" s="64" t="s">
        <v>132</v>
      </c>
      <c r="B342" s="65" t="s">
        <v>24</v>
      </c>
      <c r="C342" s="65" t="s">
        <v>163</v>
      </c>
      <c r="D342" s="65" t="s">
        <v>237</v>
      </c>
      <c r="E342" s="66" t="s">
        <v>282</v>
      </c>
      <c r="F342" s="56" t="s">
        <v>123</v>
      </c>
      <c r="G342" s="67">
        <v>5</v>
      </c>
      <c r="H342" s="68">
        <v>2022</v>
      </c>
      <c r="I342" s="68">
        <v>2027</v>
      </c>
      <c r="J342" s="69">
        <v>3300</v>
      </c>
    </row>
    <row r="343" spans="1:11" ht="86.4" x14ac:dyDescent="0.3">
      <c r="A343" s="64" t="s">
        <v>132</v>
      </c>
      <c r="B343" s="65" t="s">
        <v>24</v>
      </c>
      <c r="C343" s="65" t="s">
        <v>164</v>
      </c>
      <c r="D343" s="65" t="s">
        <v>4</v>
      </c>
      <c r="E343" s="66" t="s">
        <v>281</v>
      </c>
      <c r="F343" s="56" t="s">
        <v>123</v>
      </c>
      <c r="G343" s="67">
        <v>5</v>
      </c>
      <c r="H343" s="68">
        <v>2022</v>
      </c>
      <c r="I343" s="68">
        <v>2027</v>
      </c>
      <c r="J343" s="69">
        <v>2200</v>
      </c>
    </row>
    <row r="344" spans="1:11" ht="14.4" x14ac:dyDescent="0.3">
      <c r="A344" s="64" t="s">
        <v>132</v>
      </c>
      <c r="B344" s="65" t="s">
        <v>24</v>
      </c>
      <c r="C344" s="65" t="s">
        <v>164</v>
      </c>
      <c r="D344" s="65" t="s">
        <v>244</v>
      </c>
      <c r="E344" s="66"/>
      <c r="F344" s="56" t="s">
        <v>123</v>
      </c>
      <c r="G344" s="67">
        <v>5</v>
      </c>
      <c r="H344" s="68">
        <v>2022</v>
      </c>
      <c r="I344" s="68">
        <v>2027</v>
      </c>
      <c r="J344" s="69">
        <v>11910</v>
      </c>
    </row>
    <row r="345" spans="1:11" ht="14.4" x14ac:dyDescent="0.3">
      <c r="A345" s="64" t="s">
        <v>132</v>
      </c>
      <c r="B345" s="65" t="s">
        <v>24</v>
      </c>
      <c r="C345" s="65" t="s">
        <v>165</v>
      </c>
      <c r="D345" s="65" t="s">
        <v>4</v>
      </c>
      <c r="E345" s="66"/>
      <c r="F345" s="56" t="s">
        <v>123</v>
      </c>
      <c r="G345" s="67">
        <v>5</v>
      </c>
      <c r="H345" s="68">
        <v>2022</v>
      </c>
      <c r="I345" s="68">
        <v>2027</v>
      </c>
      <c r="J345" s="69">
        <v>2890</v>
      </c>
    </row>
    <row r="346" spans="1:11" ht="14.4" x14ac:dyDescent="0.3">
      <c r="A346" s="64" t="s">
        <v>132</v>
      </c>
      <c r="B346" s="65" t="s">
        <v>24</v>
      </c>
      <c r="C346" s="65" t="s">
        <v>243</v>
      </c>
      <c r="D346" s="65" t="s">
        <v>4</v>
      </c>
      <c r="E346" s="66" t="s">
        <v>283</v>
      </c>
      <c r="F346" s="56" t="s">
        <v>123</v>
      </c>
      <c r="G346" s="67">
        <v>5</v>
      </c>
      <c r="H346" s="68">
        <v>2022</v>
      </c>
      <c r="I346" s="68">
        <v>2027</v>
      </c>
      <c r="J346" s="69">
        <v>5720</v>
      </c>
    </row>
    <row r="347" spans="1:11" ht="14.4" x14ac:dyDescent="0.3">
      <c r="A347" s="64" t="s">
        <v>132</v>
      </c>
      <c r="B347" s="65" t="s">
        <v>24</v>
      </c>
      <c r="C347" s="65" t="s">
        <v>243</v>
      </c>
      <c r="D347" s="65" t="s">
        <v>240</v>
      </c>
      <c r="E347" s="66" t="s">
        <v>283</v>
      </c>
      <c r="F347" s="56" t="s">
        <v>123</v>
      </c>
      <c r="G347" s="67">
        <v>5</v>
      </c>
      <c r="H347" s="68">
        <v>2022</v>
      </c>
      <c r="I347" s="68">
        <v>2027</v>
      </c>
      <c r="J347" s="69">
        <v>3510</v>
      </c>
    </row>
    <row r="348" spans="1:11" ht="14.4" x14ac:dyDescent="0.3">
      <c r="A348" s="64" t="s">
        <v>132</v>
      </c>
      <c r="B348" s="65" t="s">
        <v>24</v>
      </c>
      <c r="C348" s="65" t="s">
        <v>166</v>
      </c>
      <c r="D348" s="65" t="s">
        <v>4</v>
      </c>
      <c r="E348" s="66"/>
      <c r="F348" s="56" t="s">
        <v>123</v>
      </c>
      <c r="G348" s="67">
        <v>5</v>
      </c>
      <c r="H348" s="68">
        <v>2022</v>
      </c>
      <c r="I348" s="68">
        <v>2027</v>
      </c>
      <c r="J348" s="69">
        <v>6800</v>
      </c>
    </row>
    <row r="349" spans="1:11" ht="14.4" x14ac:dyDescent="0.3">
      <c r="A349" s="64" t="s">
        <v>132</v>
      </c>
      <c r="B349" s="65" t="s">
        <v>24</v>
      </c>
      <c r="C349" s="65" t="s">
        <v>278</v>
      </c>
      <c r="D349" s="65" t="s">
        <v>4</v>
      </c>
      <c r="E349" s="66"/>
      <c r="F349" s="56" t="s">
        <v>123</v>
      </c>
      <c r="G349" s="67">
        <v>5</v>
      </c>
      <c r="H349" s="68">
        <v>2022</v>
      </c>
      <c r="I349" s="68">
        <v>2027</v>
      </c>
      <c r="J349" s="69">
        <v>3060</v>
      </c>
    </row>
    <row r="350" spans="1:11" ht="28.8" x14ac:dyDescent="0.3">
      <c r="A350" s="64" t="s">
        <v>133</v>
      </c>
      <c r="B350" s="65" t="s">
        <v>25</v>
      </c>
      <c r="C350" s="65" t="s">
        <v>167</v>
      </c>
      <c r="D350" s="65" t="s">
        <v>4</v>
      </c>
      <c r="E350" s="66" t="s">
        <v>284</v>
      </c>
      <c r="F350" s="56" t="s">
        <v>160</v>
      </c>
      <c r="G350" s="67">
        <v>10</v>
      </c>
      <c r="H350" s="68">
        <v>2022</v>
      </c>
      <c r="I350" s="68">
        <v>2032</v>
      </c>
      <c r="J350" s="69">
        <v>3760</v>
      </c>
    </row>
    <row r="351" spans="1:11" ht="14.4" x14ac:dyDescent="0.3">
      <c r="A351" s="64" t="s">
        <v>133</v>
      </c>
      <c r="B351" s="65" t="s">
        <v>25</v>
      </c>
      <c r="C351" s="65" t="s">
        <v>167</v>
      </c>
      <c r="D351" s="65" t="s">
        <v>235</v>
      </c>
      <c r="E351" s="66" t="s">
        <v>285</v>
      </c>
      <c r="F351" s="56" t="s">
        <v>123</v>
      </c>
      <c r="G351" s="67">
        <v>5</v>
      </c>
      <c r="H351" s="68">
        <v>2022</v>
      </c>
      <c r="I351" s="68">
        <v>2027</v>
      </c>
      <c r="J351" s="69">
        <v>14780</v>
      </c>
      <c r="K351" s="13" t="s">
        <v>444</v>
      </c>
    </row>
    <row r="352" spans="1:11" ht="14.4" x14ac:dyDescent="0.3">
      <c r="A352" s="64" t="s">
        <v>133</v>
      </c>
      <c r="B352" s="65" t="s">
        <v>25</v>
      </c>
      <c r="C352" s="65" t="s">
        <v>167</v>
      </c>
      <c r="D352" s="65" t="s">
        <v>244</v>
      </c>
      <c r="E352" s="66"/>
      <c r="F352" s="56" t="s">
        <v>160</v>
      </c>
      <c r="G352" s="67">
        <v>10</v>
      </c>
      <c r="H352" s="68">
        <v>2022</v>
      </c>
      <c r="I352" s="68">
        <v>2032</v>
      </c>
      <c r="J352" s="69">
        <v>3990</v>
      </c>
    </row>
    <row r="353" spans="1:11" ht="14.4" x14ac:dyDescent="0.3">
      <c r="A353" s="64" t="s">
        <v>133</v>
      </c>
      <c r="B353" s="65" t="s">
        <v>25</v>
      </c>
      <c r="C353" s="65" t="s">
        <v>167</v>
      </c>
      <c r="D353" s="65" t="s">
        <v>237</v>
      </c>
      <c r="E353" s="66"/>
      <c r="F353" s="56" t="s">
        <v>123</v>
      </c>
      <c r="G353" s="67">
        <v>5</v>
      </c>
      <c r="H353" s="68">
        <v>2022</v>
      </c>
      <c r="I353" s="68">
        <v>2027</v>
      </c>
      <c r="J353" s="69">
        <v>2500</v>
      </c>
    </row>
    <row r="354" spans="1:11" ht="14.4" x14ac:dyDescent="0.3">
      <c r="A354" s="64" t="s">
        <v>133</v>
      </c>
      <c r="B354" s="65" t="s">
        <v>25</v>
      </c>
      <c r="C354" s="65" t="s">
        <v>168</v>
      </c>
      <c r="D354" s="65" t="s">
        <v>4</v>
      </c>
      <c r="E354" s="66"/>
      <c r="F354" s="56" t="s">
        <v>160</v>
      </c>
      <c r="G354" s="67">
        <v>10</v>
      </c>
      <c r="H354" s="68">
        <v>2022</v>
      </c>
      <c r="I354" s="68">
        <v>2032</v>
      </c>
      <c r="J354" s="69">
        <v>3760</v>
      </c>
    </row>
    <row r="355" spans="1:11" ht="14.4" x14ac:dyDescent="0.3">
      <c r="A355" s="64" t="s">
        <v>133</v>
      </c>
      <c r="B355" s="65" t="s">
        <v>25</v>
      </c>
      <c r="C355" s="65" t="s">
        <v>168</v>
      </c>
      <c r="D355" s="65" t="s">
        <v>235</v>
      </c>
      <c r="E355" s="66" t="s">
        <v>286</v>
      </c>
      <c r="F355" s="56" t="s">
        <v>130</v>
      </c>
      <c r="G355" s="67">
        <v>2</v>
      </c>
      <c r="H355" s="68">
        <v>2022</v>
      </c>
      <c r="I355" s="68">
        <v>2024</v>
      </c>
      <c r="J355" s="69">
        <v>14780</v>
      </c>
      <c r="K355" s="13" t="s">
        <v>444</v>
      </c>
    </row>
    <row r="356" spans="1:11" ht="14.4" x14ac:dyDescent="0.3">
      <c r="A356" s="64" t="s">
        <v>133</v>
      </c>
      <c r="B356" s="65" t="s">
        <v>25</v>
      </c>
      <c r="C356" s="65" t="s">
        <v>168</v>
      </c>
      <c r="D356" s="65" t="s">
        <v>244</v>
      </c>
      <c r="E356" s="66" t="s">
        <v>287</v>
      </c>
      <c r="F356" s="56" t="s">
        <v>123</v>
      </c>
      <c r="G356" s="67">
        <v>5</v>
      </c>
      <c r="H356" s="68">
        <v>2022</v>
      </c>
      <c r="I356" s="68">
        <v>2027</v>
      </c>
      <c r="J356" s="69">
        <v>3300</v>
      </c>
    </row>
    <row r="357" spans="1:11" ht="14.4" x14ac:dyDescent="0.3">
      <c r="A357" s="64" t="s">
        <v>133</v>
      </c>
      <c r="B357" s="65" t="s">
        <v>25</v>
      </c>
      <c r="C357" s="65" t="s">
        <v>168</v>
      </c>
      <c r="D357" s="65" t="s">
        <v>237</v>
      </c>
      <c r="E357" s="66"/>
      <c r="F357" s="56" t="s">
        <v>123</v>
      </c>
      <c r="G357" s="67">
        <v>5</v>
      </c>
      <c r="H357" s="68">
        <v>2022</v>
      </c>
      <c r="I357" s="68">
        <v>2027</v>
      </c>
      <c r="J357" s="69">
        <v>3300</v>
      </c>
    </row>
    <row r="358" spans="1:11" ht="14.4" x14ac:dyDescent="0.3">
      <c r="A358" s="64" t="s">
        <v>133</v>
      </c>
      <c r="B358" s="65" t="s">
        <v>25</v>
      </c>
      <c r="C358" s="65" t="s">
        <v>170</v>
      </c>
      <c r="D358" s="65" t="s">
        <v>4</v>
      </c>
      <c r="E358" s="66"/>
      <c r="F358" s="56" t="s">
        <v>160</v>
      </c>
      <c r="G358" s="67">
        <v>10</v>
      </c>
      <c r="H358" s="68">
        <v>2022</v>
      </c>
      <c r="I358" s="68">
        <v>2032</v>
      </c>
      <c r="J358" s="69">
        <v>3760</v>
      </c>
    </row>
    <row r="359" spans="1:11" ht="14.4" x14ac:dyDescent="0.3">
      <c r="A359" s="64" t="s">
        <v>133</v>
      </c>
      <c r="B359" s="65" t="s">
        <v>25</v>
      </c>
      <c r="C359" s="65" t="s">
        <v>170</v>
      </c>
      <c r="D359" s="65" t="s">
        <v>235</v>
      </c>
      <c r="E359" s="66" t="s">
        <v>285</v>
      </c>
      <c r="F359" s="60" t="s">
        <v>130</v>
      </c>
      <c r="G359" s="67">
        <v>2</v>
      </c>
      <c r="H359" s="68">
        <v>2022</v>
      </c>
      <c r="I359" s="68">
        <v>2024</v>
      </c>
      <c r="J359" s="69">
        <v>22000</v>
      </c>
      <c r="K359" s="13" t="s">
        <v>444</v>
      </c>
    </row>
    <row r="360" spans="1:11" ht="14.4" x14ac:dyDescent="0.3">
      <c r="A360" s="64" t="s">
        <v>133</v>
      </c>
      <c r="B360" s="65" t="s">
        <v>25</v>
      </c>
      <c r="C360" s="65" t="s">
        <v>170</v>
      </c>
      <c r="D360" s="65" t="s">
        <v>244</v>
      </c>
      <c r="E360" s="66" t="s">
        <v>287</v>
      </c>
      <c r="F360" s="60" t="s">
        <v>160</v>
      </c>
      <c r="G360" s="67">
        <v>10</v>
      </c>
      <c r="H360" s="68">
        <v>2022</v>
      </c>
      <c r="I360" s="68">
        <v>2032</v>
      </c>
      <c r="J360" s="69">
        <v>3300</v>
      </c>
    </row>
    <row r="361" spans="1:11" ht="14.4" x14ac:dyDescent="0.3">
      <c r="A361" s="64" t="s">
        <v>133</v>
      </c>
      <c r="B361" s="65" t="s">
        <v>25</v>
      </c>
      <c r="C361" s="65" t="s">
        <v>170</v>
      </c>
      <c r="D361" s="65" t="s">
        <v>237</v>
      </c>
      <c r="E361" s="66"/>
      <c r="F361" s="56" t="s">
        <v>123</v>
      </c>
      <c r="G361" s="67">
        <v>5</v>
      </c>
      <c r="H361" s="68">
        <v>2022</v>
      </c>
      <c r="I361" s="68">
        <v>2027</v>
      </c>
      <c r="J361" s="69">
        <v>17400</v>
      </c>
    </row>
    <row r="362" spans="1:11" ht="14.4" x14ac:dyDescent="0.3">
      <c r="A362" s="64" t="s">
        <v>133</v>
      </c>
      <c r="B362" s="65" t="s">
        <v>25</v>
      </c>
      <c r="C362" s="65" t="s">
        <v>171</v>
      </c>
      <c r="D362" s="65" t="s">
        <v>4</v>
      </c>
      <c r="E362" s="66"/>
      <c r="F362" s="60" t="s">
        <v>123</v>
      </c>
      <c r="G362" s="67">
        <v>5</v>
      </c>
      <c r="H362" s="68">
        <v>2022</v>
      </c>
      <c r="I362" s="68">
        <v>2027</v>
      </c>
      <c r="J362" s="69">
        <v>3760</v>
      </c>
    </row>
    <row r="363" spans="1:11" ht="14.4" x14ac:dyDescent="0.3">
      <c r="A363" s="64" t="s">
        <v>133</v>
      </c>
      <c r="B363" s="65" t="s">
        <v>25</v>
      </c>
      <c r="C363" s="65" t="s">
        <v>171</v>
      </c>
      <c r="D363" s="65" t="s">
        <v>235</v>
      </c>
      <c r="E363" s="66" t="s">
        <v>288</v>
      </c>
      <c r="F363" s="60" t="s">
        <v>126</v>
      </c>
      <c r="G363" s="67">
        <v>0</v>
      </c>
      <c r="H363" s="68">
        <v>2022</v>
      </c>
      <c r="I363" s="68" t="s">
        <v>127</v>
      </c>
      <c r="J363" s="69">
        <v>15000</v>
      </c>
      <c r="K363" s="13" t="s">
        <v>444</v>
      </c>
    </row>
    <row r="364" spans="1:11" ht="14.4" x14ac:dyDescent="0.3">
      <c r="A364" s="64" t="s">
        <v>133</v>
      </c>
      <c r="B364" s="65" t="s">
        <v>25</v>
      </c>
      <c r="C364" s="65" t="s">
        <v>171</v>
      </c>
      <c r="D364" s="65" t="s">
        <v>244</v>
      </c>
      <c r="E364" s="66" t="s">
        <v>289</v>
      </c>
      <c r="F364" s="60" t="s">
        <v>160</v>
      </c>
      <c r="G364" s="67">
        <v>10</v>
      </c>
      <c r="H364" s="68">
        <v>2022</v>
      </c>
      <c r="I364" s="68">
        <v>2032</v>
      </c>
      <c r="J364" s="69">
        <v>3300</v>
      </c>
    </row>
    <row r="365" spans="1:11" ht="14.4" x14ac:dyDescent="0.3">
      <c r="A365" s="64" t="s">
        <v>133</v>
      </c>
      <c r="B365" s="65" t="s">
        <v>25</v>
      </c>
      <c r="C365" s="65" t="s">
        <v>171</v>
      </c>
      <c r="D365" s="65" t="s">
        <v>237</v>
      </c>
      <c r="E365" s="66"/>
      <c r="F365" s="56" t="s">
        <v>123</v>
      </c>
      <c r="G365" s="67">
        <v>5</v>
      </c>
      <c r="H365" s="68">
        <v>2022</v>
      </c>
      <c r="I365" s="68">
        <v>2027</v>
      </c>
      <c r="J365" s="69">
        <v>17400</v>
      </c>
    </row>
    <row r="366" spans="1:11" ht="14.4" x14ac:dyDescent="0.3">
      <c r="A366" s="64" t="s">
        <v>133</v>
      </c>
      <c r="B366" s="65" t="s">
        <v>25</v>
      </c>
      <c r="C366" s="65" t="s">
        <v>290</v>
      </c>
      <c r="D366" s="65" t="s">
        <v>4</v>
      </c>
      <c r="E366" s="66"/>
      <c r="F366" s="60" t="s">
        <v>160</v>
      </c>
      <c r="G366" s="67">
        <v>10</v>
      </c>
      <c r="H366" s="68">
        <v>2022</v>
      </c>
      <c r="I366" s="68">
        <v>2032</v>
      </c>
      <c r="J366" s="69">
        <v>2500</v>
      </c>
    </row>
    <row r="367" spans="1:11" ht="14.4" x14ac:dyDescent="0.3">
      <c r="A367" s="64" t="s">
        <v>133</v>
      </c>
      <c r="B367" s="65" t="s">
        <v>25</v>
      </c>
      <c r="C367" s="65" t="s">
        <v>243</v>
      </c>
      <c r="D367" s="65" t="s">
        <v>4</v>
      </c>
      <c r="E367" s="66"/>
      <c r="F367" s="56" t="s">
        <v>160</v>
      </c>
      <c r="G367" s="67">
        <v>10</v>
      </c>
      <c r="H367" s="68">
        <v>2022</v>
      </c>
      <c r="I367" s="68">
        <v>2032</v>
      </c>
      <c r="J367" s="69">
        <v>2500</v>
      </c>
    </row>
    <row r="368" spans="1:11" ht="14.4" x14ac:dyDescent="0.3">
      <c r="A368" s="64" t="s">
        <v>133</v>
      </c>
      <c r="B368" s="65" t="s">
        <v>25</v>
      </c>
      <c r="C368" s="65" t="s">
        <v>275</v>
      </c>
      <c r="D368" s="65" t="s">
        <v>4</v>
      </c>
      <c r="E368" s="66"/>
      <c r="F368" s="56" t="s">
        <v>123</v>
      </c>
      <c r="G368" s="67">
        <v>5</v>
      </c>
      <c r="H368" s="68">
        <v>2022</v>
      </c>
      <c r="I368" s="68">
        <v>2027</v>
      </c>
      <c r="J368" s="69">
        <v>2500</v>
      </c>
    </row>
    <row r="369" spans="1:14" ht="14.4" x14ac:dyDescent="0.3">
      <c r="A369" s="64" t="s">
        <v>134</v>
      </c>
      <c r="B369" s="65" t="s">
        <v>26</v>
      </c>
      <c r="C369" s="65" t="s">
        <v>172</v>
      </c>
      <c r="D369" s="65" t="s">
        <v>4</v>
      </c>
      <c r="E369" s="66"/>
      <c r="F369" s="56" t="s">
        <v>123</v>
      </c>
      <c r="G369" s="67">
        <v>5</v>
      </c>
      <c r="H369" s="68">
        <v>2022</v>
      </c>
      <c r="I369" s="68">
        <v>2027</v>
      </c>
      <c r="J369" s="69">
        <v>2500</v>
      </c>
    </row>
    <row r="370" spans="1:14" ht="14.4" x14ac:dyDescent="0.3">
      <c r="A370" s="64" t="s">
        <v>134</v>
      </c>
      <c r="B370" s="65" t="s">
        <v>26</v>
      </c>
      <c r="C370" s="65" t="s">
        <v>172</v>
      </c>
      <c r="D370" s="65" t="s">
        <v>235</v>
      </c>
      <c r="E370" s="66"/>
      <c r="F370" s="56" t="s">
        <v>130</v>
      </c>
      <c r="G370" s="67">
        <v>2</v>
      </c>
      <c r="H370" s="68">
        <v>2022</v>
      </c>
      <c r="I370" s="68">
        <v>2024</v>
      </c>
      <c r="J370" s="69">
        <v>15000</v>
      </c>
    </row>
    <row r="371" spans="1:14" ht="14.4" x14ac:dyDescent="0.3">
      <c r="A371" s="64" t="s">
        <v>134</v>
      </c>
      <c r="B371" s="65" t="s">
        <v>26</v>
      </c>
      <c r="C371" s="65" t="s">
        <v>172</v>
      </c>
      <c r="D371" s="65" t="s">
        <v>244</v>
      </c>
      <c r="E371" s="66"/>
      <c r="F371" s="56" t="s">
        <v>130</v>
      </c>
      <c r="G371" s="67">
        <v>2</v>
      </c>
      <c r="H371" s="68">
        <v>2022</v>
      </c>
      <c r="I371" s="68">
        <v>2024</v>
      </c>
      <c r="J371" s="69">
        <v>2500</v>
      </c>
    </row>
    <row r="372" spans="1:14" ht="14.4" x14ac:dyDescent="0.3">
      <c r="A372" s="64" t="s">
        <v>134</v>
      </c>
      <c r="B372" s="65" t="s">
        <v>26</v>
      </c>
      <c r="C372" s="65" t="s">
        <v>172</v>
      </c>
      <c r="D372" s="65" t="s">
        <v>237</v>
      </c>
      <c r="E372" s="66" t="s">
        <v>291</v>
      </c>
      <c r="F372" s="56" t="s">
        <v>130</v>
      </c>
      <c r="G372" s="67">
        <v>2</v>
      </c>
      <c r="H372" s="68">
        <v>2022</v>
      </c>
      <c r="I372" s="68">
        <v>2024</v>
      </c>
      <c r="J372" s="69">
        <v>5300</v>
      </c>
      <c r="K372" s="13" t="s">
        <v>444</v>
      </c>
    </row>
    <row r="373" spans="1:14" ht="14.4" x14ac:dyDescent="0.3">
      <c r="A373" s="64" t="s">
        <v>134</v>
      </c>
      <c r="B373" s="65" t="s">
        <v>26</v>
      </c>
      <c r="C373" s="65" t="s">
        <v>173</v>
      </c>
      <c r="D373" s="65" t="s">
        <v>4</v>
      </c>
      <c r="E373" s="66"/>
      <c r="F373" s="56" t="s">
        <v>123</v>
      </c>
      <c r="G373" s="67">
        <v>5</v>
      </c>
      <c r="H373" s="68">
        <v>2022</v>
      </c>
      <c r="I373" s="68">
        <v>2027</v>
      </c>
      <c r="J373" s="69">
        <v>5020</v>
      </c>
    </row>
    <row r="374" spans="1:14" ht="14.4" x14ac:dyDescent="0.3">
      <c r="A374" s="64" t="s">
        <v>134</v>
      </c>
      <c r="B374" s="65" t="s">
        <v>26</v>
      </c>
      <c r="C374" s="65" t="s">
        <v>173</v>
      </c>
      <c r="D374" s="65" t="s">
        <v>235</v>
      </c>
      <c r="E374" s="66"/>
      <c r="F374" s="56" t="s">
        <v>123</v>
      </c>
      <c r="G374" s="67">
        <v>5</v>
      </c>
      <c r="H374" s="68">
        <v>2022</v>
      </c>
      <c r="I374" s="68">
        <v>2027</v>
      </c>
      <c r="J374" s="69">
        <v>25000</v>
      </c>
      <c r="K374" s="13" t="s">
        <v>488</v>
      </c>
      <c r="N374" s="13" t="s">
        <v>489</v>
      </c>
    </row>
    <row r="375" spans="1:14" ht="14.4" x14ac:dyDescent="0.3">
      <c r="A375" s="64" t="s">
        <v>134</v>
      </c>
      <c r="B375" s="65" t="s">
        <v>26</v>
      </c>
      <c r="C375" s="65" t="s">
        <v>173</v>
      </c>
      <c r="D375" s="65" t="s">
        <v>244</v>
      </c>
      <c r="E375" s="66"/>
      <c r="F375" s="56" t="s">
        <v>130</v>
      </c>
      <c r="G375" s="67">
        <v>2</v>
      </c>
      <c r="H375" s="68">
        <v>2022</v>
      </c>
      <c r="I375" s="68">
        <v>2024</v>
      </c>
      <c r="J375" s="69">
        <v>2500</v>
      </c>
      <c r="K375" s="13" t="s">
        <v>472</v>
      </c>
      <c r="N375" s="13" t="s">
        <v>487</v>
      </c>
    </row>
    <row r="376" spans="1:14" ht="28.8" x14ac:dyDescent="0.3">
      <c r="A376" s="64" t="s">
        <v>134</v>
      </c>
      <c r="B376" s="65" t="s">
        <v>26</v>
      </c>
      <c r="C376" s="65" t="s">
        <v>173</v>
      </c>
      <c r="D376" s="65" t="s">
        <v>240</v>
      </c>
      <c r="E376" s="66" t="s">
        <v>292</v>
      </c>
      <c r="F376" s="56" t="s">
        <v>123</v>
      </c>
      <c r="G376" s="67">
        <v>5</v>
      </c>
      <c r="H376" s="68">
        <v>2022</v>
      </c>
      <c r="I376" s="68">
        <v>2027</v>
      </c>
      <c r="J376" s="69">
        <v>23000</v>
      </c>
    </row>
    <row r="377" spans="1:14" ht="14.4" x14ac:dyDescent="0.3">
      <c r="A377" s="64" t="s">
        <v>134</v>
      </c>
      <c r="B377" s="65" t="s">
        <v>26</v>
      </c>
      <c r="C377" s="65" t="s">
        <v>173</v>
      </c>
      <c r="D377" s="65" t="s">
        <v>237</v>
      </c>
      <c r="E377" s="66" t="s">
        <v>291</v>
      </c>
      <c r="F377" s="56" t="s">
        <v>123</v>
      </c>
      <c r="G377" s="67">
        <v>5</v>
      </c>
      <c r="H377" s="68">
        <v>2022</v>
      </c>
      <c r="I377" s="68">
        <v>2027</v>
      </c>
      <c r="J377" s="69">
        <v>3050</v>
      </c>
      <c r="K377" s="13" t="s">
        <v>472</v>
      </c>
      <c r="N377" s="13" t="s">
        <v>487</v>
      </c>
    </row>
    <row r="378" spans="1:14" ht="14.4" x14ac:dyDescent="0.3">
      <c r="A378" s="64" t="s">
        <v>134</v>
      </c>
      <c r="B378" s="65" t="s">
        <v>26</v>
      </c>
      <c r="C378" s="65" t="s">
        <v>174</v>
      </c>
      <c r="D378" s="65" t="s">
        <v>4</v>
      </c>
      <c r="E378" s="66"/>
      <c r="F378" s="60" t="s">
        <v>160</v>
      </c>
      <c r="G378" s="67">
        <v>10</v>
      </c>
      <c r="H378" s="68">
        <v>2022</v>
      </c>
      <c r="I378" s="68">
        <v>2032</v>
      </c>
      <c r="J378" s="69">
        <v>4020</v>
      </c>
    </row>
    <row r="379" spans="1:14" ht="14.4" x14ac:dyDescent="0.3">
      <c r="A379" s="64" t="s">
        <v>134</v>
      </c>
      <c r="B379" s="65" t="s">
        <v>26</v>
      </c>
      <c r="C379" s="65" t="s">
        <v>174</v>
      </c>
      <c r="D379" s="65" t="s">
        <v>235</v>
      </c>
      <c r="E379" s="66"/>
      <c r="F379" s="60" t="s">
        <v>123</v>
      </c>
      <c r="G379" s="67">
        <v>5</v>
      </c>
      <c r="H379" s="68">
        <v>2022</v>
      </c>
      <c r="I379" s="68">
        <v>2027</v>
      </c>
      <c r="J379" s="69">
        <v>25000</v>
      </c>
      <c r="K379" s="13" t="s">
        <v>472</v>
      </c>
      <c r="N379" s="13" t="s">
        <v>489</v>
      </c>
    </row>
    <row r="380" spans="1:14" ht="14.4" x14ac:dyDescent="0.3">
      <c r="A380" s="64" t="s">
        <v>134</v>
      </c>
      <c r="B380" s="65" t="s">
        <v>26</v>
      </c>
      <c r="C380" s="65" t="s">
        <v>174</v>
      </c>
      <c r="D380" s="65" t="s">
        <v>244</v>
      </c>
      <c r="E380" s="66"/>
      <c r="F380" s="60" t="s">
        <v>130</v>
      </c>
      <c r="G380" s="67">
        <v>2</v>
      </c>
      <c r="H380" s="68">
        <v>2022</v>
      </c>
      <c r="I380" s="68">
        <v>2024</v>
      </c>
      <c r="J380" s="69">
        <v>1500</v>
      </c>
    </row>
    <row r="381" spans="1:14" ht="14.4" x14ac:dyDescent="0.3">
      <c r="A381" s="64" t="s">
        <v>134</v>
      </c>
      <c r="B381" s="65" t="s">
        <v>26</v>
      </c>
      <c r="C381" s="65" t="s">
        <v>174</v>
      </c>
      <c r="D381" s="65" t="s">
        <v>237</v>
      </c>
      <c r="E381" s="66" t="s">
        <v>291</v>
      </c>
      <c r="F381" s="56" t="s">
        <v>130</v>
      </c>
      <c r="G381" s="67">
        <v>2</v>
      </c>
      <c r="H381" s="68">
        <v>2022</v>
      </c>
      <c r="I381" s="68">
        <v>2024</v>
      </c>
      <c r="J381" s="69">
        <v>3490</v>
      </c>
      <c r="K381" s="13" t="s">
        <v>444</v>
      </c>
    </row>
    <row r="382" spans="1:14" ht="14.4" x14ac:dyDescent="0.3">
      <c r="A382" s="64" t="s">
        <v>134</v>
      </c>
      <c r="B382" s="65" t="s">
        <v>26</v>
      </c>
      <c r="C382" s="65" t="s">
        <v>293</v>
      </c>
      <c r="D382" s="65" t="s">
        <v>4</v>
      </c>
      <c r="E382" s="66"/>
      <c r="F382" s="60" t="s">
        <v>160</v>
      </c>
      <c r="G382" s="67">
        <v>10</v>
      </c>
      <c r="H382" s="68">
        <v>2022</v>
      </c>
      <c r="I382" s="68">
        <v>2032</v>
      </c>
      <c r="J382" s="69">
        <v>3050</v>
      </c>
    </row>
    <row r="383" spans="1:14" ht="14.4" x14ac:dyDescent="0.3">
      <c r="A383" s="64" t="s">
        <v>135</v>
      </c>
      <c r="B383" s="65" t="s">
        <v>27</v>
      </c>
      <c r="C383" s="65" t="s">
        <v>294</v>
      </c>
      <c r="D383" s="65" t="s">
        <v>4</v>
      </c>
      <c r="E383" s="66"/>
      <c r="F383" s="60" t="s">
        <v>123</v>
      </c>
      <c r="G383" s="67">
        <v>5</v>
      </c>
      <c r="H383" s="68">
        <v>2022</v>
      </c>
      <c r="I383" s="68">
        <v>2027</v>
      </c>
      <c r="J383" s="69">
        <v>40000</v>
      </c>
    </row>
    <row r="384" spans="1:14" ht="14.4" x14ac:dyDescent="0.3">
      <c r="A384" s="64" t="s">
        <v>135</v>
      </c>
      <c r="B384" s="65" t="s">
        <v>27</v>
      </c>
      <c r="C384" s="65" t="s">
        <v>175</v>
      </c>
      <c r="D384" s="65" t="s">
        <v>4</v>
      </c>
      <c r="E384" s="66"/>
      <c r="F384" s="60" t="s">
        <v>123</v>
      </c>
      <c r="G384" s="67">
        <v>5</v>
      </c>
      <c r="H384" s="68">
        <v>2022</v>
      </c>
      <c r="I384" s="68">
        <v>2027</v>
      </c>
      <c r="J384" s="69">
        <v>2500</v>
      </c>
    </row>
    <row r="385" spans="1:14" ht="14.4" x14ac:dyDescent="0.3">
      <c r="A385" s="64" t="s">
        <v>135</v>
      </c>
      <c r="B385" s="65" t="s">
        <v>27</v>
      </c>
      <c r="C385" s="65" t="s">
        <v>175</v>
      </c>
      <c r="D385" s="65" t="s">
        <v>244</v>
      </c>
      <c r="E385" s="66"/>
      <c r="F385" s="60" t="s">
        <v>160</v>
      </c>
      <c r="G385" s="67">
        <v>10</v>
      </c>
      <c r="H385" s="68">
        <v>2022</v>
      </c>
      <c r="I385" s="68">
        <v>2032</v>
      </c>
      <c r="J385" s="69">
        <v>3130</v>
      </c>
    </row>
    <row r="386" spans="1:14" ht="14.4" x14ac:dyDescent="0.3">
      <c r="A386" s="64" t="s">
        <v>135</v>
      </c>
      <c r="B386" s="65" t="s">
        <v>27</v>
      </c>
      <c r="C386" s="65" t="s">
        <v>295</v>
      </c>
      <c r="D386" s="65" t="s">
        <v>4</v>
      </c>
      <c r="E386" s="66"/>
      <c r="F386" s="60" t="s">
        <v>123</v>
      </c>
      <c r="G386" s="67">
        <v>5</v>
      </c>
      <c r="H386" s="68">
        <v>2022</v>
      </c>
      <c r="I386" s="68">
        <v>2027</v>
      </c>
      <c r="J386" s="69">
        <v>2800</v>
      </c>
    </row>
    <row r="387" spans="1:14" ht="14.4" x14ac:dyDescent="0.3">
      <c r="A387" s="64" t="s">
        <v>135</v>
      </c>
      <c r="B387" s="65" t="s">
        <v>27</v>
      </c>
      <c r="C387" s="65" t="s">
        <v>232</v>
      </c>
      <c r="D387" s="65" t="s">
        <v>4</v>
      </c>
      <c r="E387" s="66"/>
      <c r="F387" s="56" t="s">
        <v>160</v>
      </c>
      <c r="G387" s="67">
        <v>10</v>
      </c>
      <c r="H387" s="68">
        <v>2022</v>
      </c>
      <c r="I387" s="68">
        <v>2032</v>
      </c>
      <c r="J387" s="69">
        <v>2500</v>
      </c>
    </row>
    <row r="388" spans="1:14" ht="14.4" x14ac:dyDescent="0.3">
      <c r="A388" s="64" t="s">
        <v>135</v>
      </c>
      <c r="B388" s="65" t="s">
        <v>27</v>
      </c>
      <c r="C388" s="65" t="s">
        <v>233</v>
      </c>
      <c r="D388" s="65" t="s">
        <v>4</v>
      </c>
      <c r="E388" s="66"/>
      <c r="F388" s="56" t="s">
        <v>160</v>
      </c>
      <c r="G388" s="67">
        <v>10</v>
      </c>
      <c r="H388" s="68">
        <v>2022</v>
      </c>
      <c r="I388" s="68">
        <v>2032</v>
      </c>
      <c r="J388" s="69">
        <v>2500</v>
      </c>
    </row>
    <row r="389" spans="1:14" ht="14.4" x14ac:dyDescent="0.3">
      <c r="A389" s="64" t="s">
        <v>135</v>
      </c>
      <c r="B389" s="65" t="s">
        <v>27</v>
      </c>
      <c r="C389" s="65" t="s">
        <v>296</v>
      </c>
      <c r="D389" s="65" t="s">
        <v>4</v>
      </c>
      <c r="E389" s="66"/>
      <c r="F389" s="56" t="s">
        <v>123</v>
      </c>
      <c r="G389" s="67">
        <v>5</v>
      </c>
      <c r="H389" s="68">
        <v>2022</v>
      </c>
      <c r="I389" s="68">
        <v>2027</v>
      </c>
      <c r="J389" s="69">
        <v>3430</v>
      </c>
    </row>
    <row r="390" spans="1:14" ht="14.4" x14ac:dyDescent="0.3">
      <c r="A390" s="64" t="s">
        <v>135</v>
      </c>
      <c r="B390" s="65" t="s">
        <v>27</v>
      </c>
      <c r="C390" s="65" t="s">
        <v>297</v>
      </c>
      <c r="D390" s="65" t="s">
        <v>4</v>
      </c>
      <c r="E390" s="66"/>
      <c r="F390" s="56" t="s">
        <v>123</v>
      </c>
      <c r="G390" s="67">
        <v>5</v>
      </c>
      <c r="H390" s="68">
        <v>2022</v>
      </c>
      <c r="I390" s="68">
        <v>2027</v>
      </c>
      <c r="J390" s="69">
        <v>2500</v>
      </c>
    </row>
    <row r="391" spans="1:14" ht="14.4" x14ac:dyDescent="0.3">
      <c r="A391" s="64" t="s">
        <v>135</v>
      </c>
      <c r="B391" s="65" t="s">
        <v>27</v>
      </c>
      <c r="C391" s="65" t="s">
        <v>275</v>
      </c>
      <c r="D391" s="65" t="s">
        <v>4</v>
      </c>
      <c r="E391" s="66"/>
      <c r="F391" s="56" t="s">
        <v>123</v>
      </c>
      <c r="G391" s="67">
        <v>5</v>
      </c>
      <c r="H391" s="68">
        <v>2022</v>
      </c>
      <c r="I391" s="68">
        <v>2027</v>
      </c>
      <c r="J391" s="69">
        <v>2500</v>
      </c>
    </row>
    <row r="392" spans="1:14" ht="14.4" x14ac:dyDescent="0.3">
      <c r="A392" s="64" t="s">
        <v>135</v>
      </c>
      <c r="B392" s="65" t="s">
        <v>27</v>
      </c>
      <c r="C392" s="65" t="s">
        <v>278</v>
      </c>
      <c r="D392" s="65" t="s">
        <v>4</v>
      </c>
      <c r="E392" s="66"/>
      <c r="F392" s="56" t="s">
        <v>160</v>
      </c>
      <c r="G392" s="67">
        <v>10</v>
      </c>
      <c r="H392" s="68">
        <v>2022</v>
      </c>
      <c r="I392" s="68">
        <v>2032</v>
      </c>
      <c r="J392" s="69">
        <v>5490</v>
      </c>
    </row>
    <row r="393" spans="1:14" ht="14.4" x14ac:dyDescent="0.3">
      <c r="A393" s="64" t="s">
        <v>135</v>
      </c>
      <c r="B393" s="65" t="s">
        <v>27</v>
      </c>
      <c r="C393" s="65" t="s">
        <v>298</v>
      </c>
      <c r="D393" s="65" t="s">
        <v>4</v>
      </c>
      <c r="E393" s="66"/>
      <c r="F393" s="56" t="s">
        <v>123</v>
      </c>
      <c r="G393" s="67">
        <v>5</v>
      </c>
      <c r="H393" s="68">
        <v>2022</v>
      </c>
      <c r="I393" s="68">
        <v>2027</v>
      </c>
      <c r="J393" s="69">
        <v>5500</v>
      </c>
    </row>
    <row r="394" spans="1:14" ht="14.4" x14ac:dyDescent="0.3">
      <c r="A394" s="64" t="s">
        <v>136</v>
      </c>
      <c r="B394" s="65" t="s">
        <v>28</v>
      </c>
      <c r="C394" s="65" t="s">
        <v>177</v>
      </c>
      <c r="D394" s="65" t="s">
        <v>4</v>
      </c>
      <c r="E394" s="66"/>
      <c r="F394" s="56" t="s">
        <v>160</v>
      </c>
      <c r="G394" s="67">
        <v>10</v>
      </c>
      <c r="H394" s="68">
        <v>2022</v>
      </c>
      <c r="I394" s="68">
        <v>2032</v>
      </c>
      <c r="J394" s="69">
        <v>2900</v>
      </c>
    </row>
    <row r="395" spans="1:14" ht="14.4" x14ac:dyDescent="0.3">
      <c r="A395" s="64" t="s">
        <v>136</v>
      </c>
      <c r="B395" s="65" t="s">
        <v>28</v>
      </c>
      <c r="C395" s="65" t="s">
        <v>177</v>
      </c>
      <c r="D395" s="65" t="s">
        <v>235</v>
      </c>
      <c r="E395" s="66"/>
      <c r="F395" s="56" t="s">
        <v>160</v>
      </c>
      <c r="G395" s="67">
        <v>10</v>
      </c>
      <c r="H395" s="68">
        <v>2022</v>
      </c>
      <c r="I395" s="68">
        <v>2032</v>
      </c>
      <c r="J395" s="69">
        <v>25000</v>
      </c>
    </row>
    <row r="396" spans="1:14" ht="14.4" x14ac:dyDescent="0.3">
      <c r="A396" s="64" t="s">
        <v>136</v>
      </c>
      <c r="B396" s="65" t="s">
        <v>28</v>
      </c>
      <c r="C396" s="65" t="s">
        <v>177</v>
      </c>
      <c r="D396" s="65" t="s">
        <v>244</v>
      </c>
      <c r="E396" s="66"/>
      <c r="F396" s="56" t="s">
        <v>130</v>
      </c>
      <c r="G396" s="67">
        <v>2</v>
      </c>
      <c r="H396" s="68">
        <v>2022</v>
      </c>
      <c r="I396" s="68">
        <v>2024</v>
      </c>
      <c r="J396" s="69">
        <v>3300</v>
      </c>
      <c r="K396" s="13" t="s">
        <v>472</v>
      </c>
      <c r="N396" s="13" t="s">
        <v>487</v>
      </c>
    </row>
    <row r="397" spans="1:14" ht="28.8" x14ac:dyDescent="0.3">
      <c r="A397" s="64" t="s">
        <v>136</v>
      </c>
      <c r="B397" s="65" t="s">
        <v>28</v>
      </c>
      <c r="C397" s="65" t="s">
        <v>177</v>
      </c>
      <c r="D397" s="65" t="s">
        <v>240</v>
      </c>
      <c r="E397" s="66" t="s">
        <v>299</v>
      </c>
      <c r="F397" s="56" t="s">
        <v>123</v>
      </c>
      <c r="G397" s="67">
        <v>5</v>
      </c>
      <c r="H397" s="68">
        <v>2022</v>
      </c>
      <c r="I397" s="68">
        <v>2027</v>
      </c>
      <c r="J397" s="69">
        <v>32000</v>
      </c>
    </row>
    <row r="398" spans="1:14" ht="14.4" x14ac:dyDescent="0.3">
      <c r="A398" s="64" t="s">
        <v>136</v>
      </c>
      <c r="B398" s="65" t="s">
        <v>28</v>
      </c>
      <c r="C398" s="65" t="s">
        <v>178</v>
      </c>
      <c r="D398" s="65" t="s">
        <v>4</v>
      </c>
      <c r="E398" s="66"/>
      <c r="F398" s="56" t="s">
        <v>160</v>
      </c>
      <c r="G398" s="67">
        <v>10</v>
      </c>
      <c r="H398" s="68">
        <v>2022</v>
      </c>
      <c r="I398" s="68">
        <v>2032</v>
      </c>
      <c r="J398" s="69">
        <v>2500</v>
      </c>
    </row>
    <row r="399" spans="1:14" ht="14.4" x14ac:dyDescent="0.3">
      <c r="A399" s="64" t="s">
        <v>136</v>
      </c>
      <c r="B399" s="65" t="s">
        <v>28</v>
      </c>
      <c r="C399" s="65" t="s">
        <v>178</v>
      </c>
      <c r="D399" s="65" t="s">
        <v>235</v>
      </c>
      <c r="E399" s="66"/>
      <c r="F399" s="56" t="s">
        <v>160</v>
      </c>
      <c r="G399" s="67">
        <v>10</v>
      </c>
      <c r="H399" s="68">
        <v>2022</v>
      </c>
      <c r="I399" s="68">
        <v>2032</v>
      </c>
      <c r="J399" s="69">
        <v>20000</v>
      </c>
    </row>
    <row r="400" spans="1:14" ht="14.4" x14ac:dyDescent="0.3">
      <c r="A400" s="64" t="s">
        <v>136</v>
      </c>
      <c r="B400" s="65" t="s">
        <v>28</v>
      </c>
      <c r="C400" s="65" t="s">
        <v>178</v>
      </c>
      <c r="D400" s="65" t="s">
        <v>244</v>
      </c>
      <c r="E400" s="66"/>
      <c r="F400" s="56" t="s">
        <v>130</v>
      </c>
      <c r="G400" s="67">
        <v>2</v>
      </c>
      <c r="H400" s="68">
        <v>2022</v>
      </c>
      <c r="I400" s="68">
        <v>2024</v>
      </c>
      <c r="J400" s="69">
        <v>2500</v>
      </c>
    </row>
    <row r="401" spans="1:11" ht="14.4" x14ac:dyDescent="0.3">
      <c r="A401" s="64" t="s">
        <v>136</v>
      </c>
      <c r="B401" s="65" t="s">
        <v>28</v>
      </c>
      <c r="C401" s="65" t="s">
        <v>300</v>
      </c>
      <c r="D401" s="65" t="s">
        <v>4</v>
      </c>
      <c r="E401" s="66"/>
      <c r="F401" s="56" t="s">
        <v>160</v>
      </c>
      <c r="G401" s="67">
        <v>10</v>
      </c>
      <c r="H401" s="68">
        <v>2022</v>
      </c>
      <c r="I401" s="68">
        <v>2032</v>
      </c>
      <c r="J401" s="69">
        <v>2500</v>
      </c>
    </row>
    <row r="402" spans="1:11" ht="14.4" x14ac:dyDescent="0.3">
      <c r="A402" s="64" t="s">
        <v>136</v>
      </c>
      <c r="B402" s="65" t="s">
        <v>28</v>
      </c>
      <c r="C402" s="65" t="s">
        <v>301</v>
      </c>
      <c r="D402" s="65" t="s">
        <v>4</v>
      </c>
      <c r="E402" s="66"/>
      <c r="F402" s="56" t="s">
        <v>160</v>
      </c>
      <c r="G402" s="67">
        <v>10</v>
      </c>
      <c r="H402" s="68">
        <v>2022</v>
      </c>
      <c r="I402" s="68">
        <v>2032</v>
      </c>
      <c r="J402" s="69">
        <v>2500</v>
      </c>
    </row>
    <row r="403" spans="1:11" ht="14.4" x14ac:dyDescent="0.3">
      <c r="A403" s="64" t="s">
        <v>199</v>
      </c>
      <c r="B403" s="65" t="s">
        <v>29</v>
      </c>
      <c r="C403" s="65" t="s">
        <v>29</v>
      </c>
      <c r="D403" s="65" t="s">
        <v>4</v>
      </c>
      <c r="E403" s="66"/>
      <c r="F403" s="56" t="s">
        <v>123</v>
      </c>
      <c r="G403" s="67">
        <v>5</v>
      </c>
      <c r="H403" s="68">
        <v>2022</v>
      </c>
      <c r="I403" s="68">
        <v>2027</v>
      </c>
      <c r="J403" s="69">
        <v>9200</v>
      </c>
    </row>
    <row r="404" spans="1:11" ht="14.4" x14ac:dyDescent="0.3">
      <c r="A404" s="64" t="s">
        <v>199</v>
      </c>
      <c r="B404" s="65" t="s">
        <v>29</v>
      </c>
      <c r="C404" s="65" t="s">
        <v>29</v>
      </c>
      <c r="D404" s="65" t="s">
        <v>235</v>
      </c>
      <c r="E404" s="66"/>
      <c r="F404" s="56" t="s">
        <v>160</v>
      </c>
      <c r="G404" s="67">
        <v>10</v>
      </c>
      <c r="H404" s="68">
        <v>2022</v>
      </c>
      <c r="I404" s="68">
        <v>2032</v>
      </c>
      <c r="J404" s="69">
        <v>37000</v>
      </c>
    </row>
    <row r="405" spans="1:11" ht="28.8" x14ac:dyDescent="0.3">
      <c r="A405" s="64" t="s">
        <v>199</v>
      </c>
      <c r="B405" s="65" t="s">
        <v>29</v>
      </c>
      <c r="C405" s="65" t="s">
        <v>302</v>
      </c>
      <c r="D405" s="65" t="s">
        <v>247</v>
      </c>
      <c r="E405" s="66" t="s">
        <v>303</v>
      </c>
      <c r="F405" s="56" t="s">
        <v>130</v>
      </c>
      <c r="G405" s="67">
        <v>2</v>
      </c>
      <c r="H405" s="68">
        <v>2022</v>
      </c>
      <c r="I405" s="68">
        <v>2024</v>
      </c>
      <c r="J405" s="69">
        <v>55000</v>
      </c>
    </row>
    <row r="406" spans="1:11" ht="14.4" x14ac:dyDescent="0.3">
      <c r="A406" s="64" t="s">
        <v>199</v>
      </c>
      <c r="B406" s="65" t="s">
        <v>29</v>
      </c>
      <c r="C406" s="65" t="s">
        <v>304</v>
      </c>
      <c r="D406" s="65" t="s">
        <v>4</v>
      </c>
      <c r="E406" s="66"/>
      <c r="F406" s="56" t="s">
        <v>123</v>
      </c>
      <c r="G406" s="67">
        <v>5</v>
      </c>
      <c r="H406" s="68">
        <v>2022</v>
      </c>
      <c r="I406" s="68">
        <v>2027</v>
      </c>
      <c r="J406" s="69">
        <v>2500</v>
      </c>
    </row>
    <row r="407" spans="1:11" ht="14.4" x14ac:dyDescent="0.3">
      <c r="A407" s="64" t="s">
        <v>199</v>
      </c>
      <c r="B407" s="65" t="s">
        <v>29</v>
      </c>
      <c r="C407" s="65" t="s">
        <v>304</v>
      </c>
      <c r="D407" s="65" t="s">
        <v>235</v>
      </c>
      <c r="E407" s="66"/>
      <c r="F407" s="56" t="s">
        <v>160</v>
      </c>
      <c r="G407" s="67">
        <v>10</v>
      </c>
      <c r="H407" s="68">
        <v>2022</v>
      </c>
      <c r="I407" s="68">
        <v>2032</v>
      </c>
      <c r="J407" s="69">
        <v>4410</v>
      </c>
    </row>
    <row r="408" spans="1:11" ht="14.4" x14ac:dyDescent="0.3">
      <c r="A408" s="64" t="s">
        <v>199</v>
      </c>
      <c r="B408" s="65" t="s">
        <v>29</v>
      </c>
      <c r="C408" s="65" t="s">
        <v>305</v>
      </c>
      <c r="D408" s="65" t="s">
        <v>4</v>
      </c>
      <c r="E408" s="66"/>
      <c r="F408" s="56" t="s">
        <v>123</v>
      </c>
      <c r="G408" s="67">
        <v>5</v>
      </c>
      <c r="H408" s="68">
        <v>2022</v>
      </c>
      <c r="I408" s="68">
        <v>2027</v>
      </c>
      <c r="J408" s="69">
        <v>2500</v>
      </c>
    </row>
    <row r="409" spans="1:11" ht="14.4" x14ac:dyDescent="0.3">
      <c r="A409" s="64" t="s">
        <v>199</v>
      </c>
      <c r="B409" s="65" t="s">
        <v>29</v>
      </c>
      <c r="C409" s="65" t="s">
        <v>305</v>
      </c>
      <c r="D409" s="65" t="s">
        <v>244</v>
      </c>
      <c r="E409" s="66"/>
      <c r="F409" s="56" t="s">
        <v>123</v>
      </c>
      <c r="G409" s="67">
        <v>5</v>
      </c>
      <c r="H409" s="68">
        <v>2022</v>
      </c>
      <c r="I409" s="68">
        <v>2027</v>
      </c>
      <c r="J409" s="69">
        <v>2500</v>
      </c>
    </row>
    <row r="410" spans="1:11" ht="14.4" x14ac:dyDescent="0.3">
      <c r="A410" s="64" t="s">
        <v>179</v>
      </c>
      <c r="B410" s="65" t="s">
        <v>30</v>
      </c>
      <c r="C410" s="65" t="s">
        <v>180</v>
      </c>
      <c r="D410" s="65" t="s">
        <v>4</v>
      </c>
      <c r="E410" s="66"/>
      <c r="F410" s="56" t="s">
        <v>160</v>
      </c>
      <c r="G410" s="67">
        <v>10</v>
      </c>
      <c r="H410" s="68">
        <v>2022</v>
      </c>
      <c r="I410" s="68">
        <v>2032</v>
      </c>
      <c r="J410" s="69">
        <v>5460</v>
      </c>
    </row>
    <row r="411" spans="1:11" ht="14.4" x14ac:dyDescent="0.3">
      <c r="A411" s="64" t="s">
        <v>179</v>
      </c>
      <c r="B411" s="65" t="s">
        <v>30</v>
      </c>
      <c r="C411" s="65" t="s">
        <v>180</v>
      </c>
      <c r="D411" s="65" t="s">
        <v>244</v>
      </c>
      <c r="E411" s="66"/>
      <c r="F411" s="56" t="s">
        <v>160</v>
      </c>
      <c r="G411" s="67">
        <v>10</v>
      </c>
      <c r="H411" s="68">
        <v>2022</v>
      </c>
      <c r="I411" s="68">
        <v>2032</v>
      </c>
      <c r="J411" s="69">
        <v>25000</v>
      </c>
    </row>
    <row r="412" spans="1:11" ht="14.4" x14ac:dyDescent="0.3">
      <c r="A412" s="64" t="s">
        <v>179</v>
      </c>
      <c r="B412" s="65" t="s">
        <v>30</v>
      </c>
      <c r="C412" s="65" t="s">
        <v>181</v>
      </c>
      <c r="D412" s="65" t="s">
        <v>4</v>
      </c>
      <c r="E412" s="66"/>
      <c r="F412" s="56" t="s">
        <v>160</v>
      </c>
      <c r="G412" s="67">
        <v>10</v>
      </c>
      <c r="H412" s="68">
        <v>2022</v>
      </c>
      <c r="I412" s="68">
        <v>2032</v>
      </c>
      <c r="J412" s="69">
        <v>5460</v>
      </c>
    </row>
    <row r="413" spans="1:11" ht="14.4" x14ac:dyDescent="0.3">
      <c r="A413" s="64" t="s">
        <v>179</v>
      </c>
      <c r="B413" s="65" t="s">
        <v>30</v>
      </c>
      <c r="C413" s="65" t="s">
        <v>181</v>
      </c>
      <c r="D413" s="65" t="s">
        <v>244</v>
      </c>
      <c r="E413" s="66"/>
      <c r="F413" s="56" t="s">
        <v>160</v>
      </c>
      <c r="G413" s="67">
        <v>10</v>
      </c>
      <c r="H413" s="68">
        <v>2022</v>
      </c>
      <c r="I413" s="68">
        <v>2032</v>
      </c>
      <c r="J413" s="69">
        <v>14800</v>
      </c>
    </row>
    <row r="414" spans="1:11" ht="14.4" x14ac:dyDescent="0.3">
      <c r="A414" s="64" t="s">
        <v>179</v>
      </c>
      <c r="B414" s="65" t="s">
        <v>30</v>
      </c>
      <c r="C414" s="65" t="s">
        <v>182</v>
      </c>
      <c r="D414" s="65" t="s">
        <v>4</v>
      </c>
      <c r="E414" s="66"/>
      <c r="F414" s="56" t="s">
        <v>123</v>
      </c>
      <c r="G414" s="67">
        <v>5</v>
      </c>
      <c r="H414" s="68">
        <v>2022</v>
      </c>
      <c r="I414" s="68">
        <v>2027</v>
      </c>
      <c r="J414" s="69">
        <v>5460</v>
      </c>
    </row>
    <row r="415" spans="1:11" ht="14.4" x14ac:dyDescent="0.3">
      <c r="A415" s="64" t="s">
        <v>179</v>
      </c>
      <c r="B415" s="65" t="s">
        <v>30</v>
      </c>
      <c r="C415" s="65" t="s">
        <v>182</v>
      </c>
      <c r="D415" s="65" t="s">
        <v>237</v>
      </c>
      <c r="E415" s="66" t="s">
        <v>306</v>
      </c>
      <c r="F415" s="56" t="s">
        <v>130</v>
      </c>
      <c r="G415" s="67">
        <v>2</v>
      </c>
      <c r="H415" s="68">
        <v>2022</v>
      </c>
      <c r="I415" s="68">
        <v>2024</v>
      </c>
      <c r="J415" s="69">
        <v>4710</v>
      </c>
      <c r="K415" s="13" t="s">
        <v>444</v>
      </c>
    </row>
    <row r="416" spans="1:11" ht="14.4" x14ac:dyDescent="0.3">
      <c r="A416" s="64" t="s">
        <v>179</v>
      </c>
      <c r="B416" s="65" t="s">
        <v>30</v>
      </c>
      <c r="C416" s="65" t="s">
        <v>293</v>
      </c>
      <c r="D416" s="65" t="s">
        <v>4</v>
      </c>
      <c r="E416" s="66"/>
      <c r="F416" s="56" t="s">
        <v>160</v>
      </c>
      <c r="G416" s="67">
        <v>10</v>
      </c>
      <c r="H416" s="68">
        <v>2022</v>
      </c>
      <c r="I416" s="68">
        <v>2032</v>
      </c>
      <c r="J416" s="69">
        <v>2500</v>
      </c>
    </row>
    <row r="417" spans="1:10" ht="14.4" x14ac:dyDescent="0.3">
      <c r="A417" s="64" t="s">
        <v>179</v>
      </c>
      <c r="B417" s="65" t="s">
        <v>30</v>
      </c>
      <c r="C417" s="65" t="s">
        <v>307</v>
      </c>
      <c r="D417" s="65" t="s">
        <v>4</v>
      </c>
      <c r="E417" s="66"/>
      <c r="F417" s="56" t="s">
        <v>160</v>
      </c>
      <c r="G417" s="67">
        <v>10</v>
      </c>
      <c r="H417" s="68">
        <v>2022</v>
      </c>
      <c r="I417" s="68">
        <v>2032</v>
      </c>
      <c r="J417" s="69">
        <v>3370</v>
      </c>
    </row>
    <row r="418" spans="1:10" ht="14.4" x14ac:dyDescent="0.3">
      <c r="A418" s="64" t="s">
        <v>179</v>
      </c>
      <c r="B418" s="65" t="s">
        <v>30</v>
      </c>
      <c r="C418" s="65" t="s">
        <v>307</v>
      </c>
      <c r="D418" s="65" t="s">
        <v>244</v>
      </c>
      <c r="E418" s="66"/>
      <c r="F418" s="56" t="s">
        <v>160</v>
      </c>
      <c r="G418" s="67">
        <v>10</v>
      </c>
      <c r="H418" s="68">
        <v>2022</v>
      </c>
      <c r="I418" s="68">
        <v>2032</v>
      </c>
      <c r="J418" s="69">
        <v>3660</v>
      </c>
    </row>
    <row r="419" spans="1:10" ht="14.4" x14ac:dyDescent="0.3">
      <c r="A419" s="64" t="s">
        <v>179</v>
      </c>
      <c r="B419" s="65" t="s">
        <v>30</v>
      </c>
      <c r="C419" s="65" t="s">
        <v>295</v>
      </c>
      <c r="D419" s="65" t="s">
        <v>4</v>
      </c>
      <c r="E419" s="66"/>
      <c r="F419" s="56" t="s">
        <v>123</v>
      </c>
      <c r="G419" s="67">
        <v>5</v>
      </c>
      <c r="H419" s="68">
        <v>2022</v>
      </c>
      <c r="I419" s="68">
        <v>2027</v>
      </c>
      <c r="J419" s="69">
        <v>3500</v>
      </c>
    </row>
    <row r="420" spans="1:10" ht="14.4" x14ac:dyDescent="0.3">
      <c r="A420" s="64" t="s">
        <v>179</v>
      </c>
      <c r="B420" s="65" t="s">
        <v>30</v>
      </c>
      <c r="C420" s="65" t="s">
        <v>308</v>
      </c>
      <c r="D420" s="65" t="s">
        <v>4</v>
      </c>
      <c r="E420" s="66"/>
      <c r="F420" s="56" t="s">
        <v>123</v>
      </c>
      <c r="G420" s="67">
        <v>5</v>
      </c>
      <c r="H420" s="68">
        <v>2022</v>
      </c>
      <c r="I420" s="68">
        <v>2027</v>
      </c>
      <c r="J420" s="69">
        <v>5020</v>
      </c>
    </row>
    <row r="421" spans="1:10" ht="14.4" x14ac:dyDescent="0.3">
      <c r="A421" s="64" t="s">
        <v>179</v>
      </c>
      <c r="B421" s="65" t="s">
        <v>30</v>
      </c>
      <c r="C421" s="65" t="s">
        <v>308</v>
      </c>
      <c r="D421" s="65" t="s">
        <v>309</v>
      </c>
      <c r="E421" s="66" t="s">
        <v>310</v>
      </c>
      <c r="F421" s="56" t="s">
        <v>123</v>
      </c>
      <c r="G421" s="67">
        <v>5</v>
      </c>
      <c r="H421" s="68">
        <v>2022</v>
      </c>
      <c r="I421" s="68">
        <v>2027</v>
      </c>
      <c r="J421" s="69">
        <v>62000</v>
      </c>
    </row>
    <row r="422" spans="1:10" ht="14.4" x14ac:dyDescent="0.3">
      <c r="A422" s="64" t="s">
        <v>179</v>
      </c>
      <c r="B422" s="65" t="s">
        <v>30</v>
      </c>
      <c r="C422" s="65" t="s">
        <v>232</v>
      </c>
      <c r="D422" s="65" t="s">
        <v>4</v>
      </c>
      <c r="E422" s="66"/>
      <c r="F422" s="56" t="s">
        <v>130</v>
      </c>
      <c r="G422" s="67">
        <v>2</v>
      </c>
      <c r="H422" s="68">
        <v>2022</v>
      </c>
      <c r="I422" s="68">
        <v>2024</v>
      </c>
      <c r="J422" s="69">
        <v>4660</v>
      </c>
    </row>
    <row r="423" spans="1:10" ht="14.4" x14ac:dyDescent="0.3">
      <c r="A423" s="64" t="s">
        <v>179</v>
      </c>
      <c r="B423" s="65" t="s">
        <v>30</v>
      </c>
      <c r="C423" s="65" t="s">
        <v>233</v>
      </c>
      <c r="D423" s="65" t="s">
        <v>4</v>
      </c>
      <c r="E423" s="66"/>
      <c r="F423" s="56" t="s">
        <v>123</v>
      </c>
      <c r="G423" s="67">
        <v>5</v>
      </c>
      <c r="H423" s="68">
        <v>2022</v>
      </c>
      <c r="I423" s="68">
        <v>2027</v>
      </c>
      <c r="J423" s="69">
        <v>4660</v>
      </c>
    </row>
    <row r="424" spans="1:10" ht="14.4" x14ac:dyDescent="0.3">
      <c r="A424" s="64" t="s">
        <v>179</v>
      </c>
      <c r="B424" s="65" t="s">
        <v>30</v>
      </c>
      <c r="C424" s="65" t="s">
        <v>311</v>
      </c>
      <c r="D424" s="65" t="s">
        <v>244</v>
      </c>
      <c r="E424" s="66" t="s">
        <v>312</v>
      </c>
      <c r="F424" s="56" t="s">
        <v>160</v>
      </c>
      <c r="G424" s="67">
        <v>10</v>
      </c>
      <c r="H424" s="68">
        <v>2022</v>
      </c>
      <c r="I424" s="68">
        <v>2032</v>
      </c>
      <c r="J424" s="69">
        <v>2500</v>
      </c>
    </row>
    <row r="425" spans="1:10" ht="14.4" x14ac:dyDescent="0.3">
      <c r="A425" s="64" t="s">
        <v>179</v>
      </c>
      <c r="B425" s="65" t="s">
        <v>30</v>
      </c>
      <c r="C425" s="65" t="s">
        <v>311</v>
      </c>
      <c r="D425" s="65" t="s">
        <v>4</v>
      </c>
      <c r="E425" s="66"/>
      <c r="F425" s="56" t="s">
        <v>123</v>
      </c>
      <c r="G425" s="67">
        <v>5</v>
      </c>
      <c r="H425" s="68">
        <v>2022</v>
      </c>
      <c r="I425" s="68">
        <v>2027</v>
      </c>
      <c r="J425" s="69">
        <v>2500</v>
      </c>
    </row>
    <row r="426" spans="1:10" ht="14.4" x14ac:dyDescent="0.3">
      <c r="A426" s="64" t="s">
        <v>179</v>
      </c>
      <c r="B426" s="65" t="s">
        <v>30</v>
      </c>
      <c r="C426" s="65" t="s">
        <v>313</v>
      </c>
      <c r="D426" s="65" t="s">
        <v>4</v>
      </c>
      <c r="E426" s="66"/>
      <c r="F426" s="56" t="s">
        <v>123</v>
      </c>
      <c r="G426" s="67">
        <v>5</v>
      </c>
      <c r="H426" s="68">
        <v>2022</v>
      </c>
      <c r="I426" s="68">
        <v>2027</v>
      </c>
      <c r="J426" s="69">
        <v>2500</v>
      </c>
    </row>
    <row r="427" spans="1:10" ht="14.4" x14ac:dyDescent="0.3">
      <c r="A427" s="64" t="s">
        <v>179</v>
      </c>
      <c r="B427" s="65" t="s">
        <v>30</v>
      </c>
      <c r="C427" s="65" t="s">
        <v>293</v>
      </c>
      <c r="D427" s="65" t="s">
        <v>4</v>
      </c>
      <c r="E427" s="66"/>
      <c r="F427" s="56" t="s">
        <v>160</v>
      </c>
      <c r="G427" s="67">
        <v>10</v>
      </c>
      <c r="H427" s="68">
        <v>2022</v>
      </c>
      <c r="I427" s="68">
        <v>2032</v>
      </c>
      <c r="J427" s="69">
        <v>2500</v>
      </c>
    </row>
    <row r="428" spans="1:10" ht="14.4" x14ac:dyDescent="0.3">
      <c r="A428" s="64" t="s">
        <v>179</v>
      </c>
      <c r="B428" s="65" t="s">
        <v>30</v>
      </c>
      <c r="C428" s="65" t="s">
        <v>314</v>
      </c>
      <c r="D428" s="65" t="s">
        <v>4</v>
      </c>
      <c r="E428" s="66"/>
      <c r="F428" s="56" t="s">
        <v>123</v>
      </c>
      <c r="G428" s="67">
        <v>5</v>
      </c>
      <c r="H428" s="68">
        <v>2022</v>
      </c>
      <c r="I428" s="68">
        <v>2027</v>
      </c>
      <c r="J428" s="69">
        <v>2790</v>
      </c>
    </row>
    <row r="429" spans="1:10" ht="14.4" x14ac:dyDescent="0.3">
      <c r="A429" s="64" t="s">
        <v>179</v>
      </c>
      <c r="B429" s="65" t="s">
        <v>30</v>
      </c>
      <c r="C429" s="65" t="s">
        <v>315</v>
      </c>
      <c r="D429" s="65" t="s">
        <v>4</v>
      </c>
      <c r="E429" s="66"/>
      <c r="F429" s="56" t="s">
        <v>123</v>
      </c>
      <c r="G429" s="67">
        <v>5</v>
      </c>
      <c r="H429" s="68">
        <v>2022</v>
      </c>
      <c r="I429" s="68">
        <v>2027</v>
      </c>
      <c r="J429" s="69">
        <v>4610</v>
      </c>
    </row>
    <row r="430" spans="1:10" ht="14.4" x14ac:dyDescent="0.3">
      <c r="A430" s="64" t="s">
        <v>184</v>
      </c>
      <c r="B430" s="65" t="s">
        <v>31</v>
      </c>
      <c r="C430" s="65" t="s">
        <v>185</v>
      </c>
      <c r="D430" s="65" t="s">
        <v>4</v>
      </c>
      <c r="E430" s="66"/>
      <c r="F430" s="56" t="s">
        <v>123</v>
      </c>
      <c r="G430" s="67">
        <v>5</v>
      </c>
      <c r="H430" s="68">
        <v>2022</v>
      </c>
      <c r="I430" s="68">
        <v>2027</v>
      </c>
      <c r="J430" s="69">
        <v>4400</v>
      </c>
    </row>
    <row r="431" spans="1:10" ht="14.4" x14ac:dyDescent="0.3">
      <c r="A431" s="64" t="s">
        <v>184</v>
      </c>
      <c r="B431" s="65" t="s">
        <v>31</v>
      </c>
      <c r="C431" s="65" t="s">
        <v>185</v>
      </c>
      <c r="D431" s="65" t="s">
        <v>235</v>
      </c>
      <c r="E431" s="66"/>
      <c r="F431" s="56" t="s">
        <v>160</v>
      </c>
      <c r="G431" s="67">
        <v>10</v>
      </c>
      <c r="H431" s="68">
        <v>2022</v>
      </c>
      <c r="I431" s="68">
        <v>2032</v>
      </c>
      <c r="J431" s="69">
        <v>17370</v>
      </c>
    </row>
    <row r="432" spans="1:10" ht="14.4" x14ac:dyDescent="0.3">
      <c r="A432" s="64" t="s">
        <v>184</v>
      </c>
      <c r="B432" s="65" t="s">
        <v>31</v>
      </c>
      <c r="C432" s="65" t="s">
        <v>185</v>
      </c>
      <c r="D432" s="65" t="s">
        <v>244</v>
      </c>
      <c r="E432" s="66"/>
      <c r="F432" s="56" t="s">
        <v>160</v>
      </c>
      <c r="G432" s="67">
        <v>10</v>
      </c>
      <c r="H432" s="68">
        <v>2022</v>
      </c>
      <c r="I432" s="68">
        <v>2032</v>
      </c>
      <c r="J432" s="69">
        <v>5200</v>
      </c>
    </row>
    <row r="433" spans="1:14" ht="14.4" x14ac:dyDescent="0.3">
      <c r="A433" s="64" t="s">
        <v>184</v>
      </c>
      <c r="B433" s="65" t="s">
        <v>31</v>
      </c>
      <c r="C433" s="65" t="s">
        <v>185</v>
      </c>
      <c r="D433" s="65" t="s">
        <v>237</v>
      </c>
      <c r="E433" s="66"/>
      <c r="F433" s="56" t="s">
        <v>123</v>
      </c>
      <c r="G433" s="67">
        <v>5</v>
      </c>
      <c r="H433" s="68">
        <v>2022</v>
      </c>
      <c r="I433" s="68">
        <v>2027</v>
      </c>
      <c r="J433" s="69">
        <v>2120</v>
      </c>
    </row>
    <row r="434" spans="1:14" ht="14.4" x14ac:dyDescent="0.3">
      <c r="A434" s="64" t="s">
        <v>184</v>
      </c>
      <c r="B434" s="65" t="s">
        <v>31</v>
      </c>
      <c r="C434" s="65" t="s">
        <v>186</v>
      </c>
      <c r="D434" s="65" t="s">
        <v>4</v>
      </c>
      <c r="E434" s="66"/>
      <c r="F434" s="56" t="s">
        <v>123</v>
      </c>
      <c r="G434" s="67">
        <v>5</v>
      </c>
      <c r="H434" s="68">
        <v>2022</v>
      </c>
      <c r="I434" s="68">
        <v>2027</v>
      </c>
      <c r="J434" s="69">
        <v>4400</v>
      </c>
    </row>
    <row r="435" spans="1:14" ht="14.4" x14ac:dyDescent="0.3">
      <c r="A435" s="64" t="s">
        <v>184</v>
      </c>
      <c r="B435" s="65" t="s">
        <v>31</v>
      </c>
      <c r="C435" s="65" t="s">
        <v>186</v>
      </c>
      <c r="D435" s="65" t="s">
        <v>235</v>
      </c>
      <c r="E435" s="66"/>
      <c r="F435" s="56" t="s">
        <v>160</v>
      </c>
      <c r="G435" s="67">
        <v>10</v>
      </c>
      <c r="H435" s="68">
        <v>2022</v>
      </c>
      <c r="I435" s="68">
        <v>2032</v>
      </c>
      <c r="J435" s="69">
        <v>27000</v>
      </c>
    </row>
    <row r="436" spans="1:14" ht="14.4" x14ac:dyDescent="0.3">
      <c r="A436" s="64" t="s">
        <v>184</v>
      </c>
      <c r="B436" s="65" t="s">
        <v>31</v>
      </c>
      <c r="C436" s="65" t="s">
        <v>186</v>
      </c>
      <c r="D436" s="65" t="s">
        <v>244</v>
      </c>
      <c r="E436" s="66"/>
      <c r="F436" s="56" t="s">
        <v>123</v>
      </c>
      <c r="G436" s="67">
        <v>5</v>
      </c>
      <c r="H436" s="68">
        <v>2022</v>
      </c>
      <c r="I436" s="68">
        <v>2027</v>
      </c>
      <c r="J436" s="69">
        <v>6230</v>
      </c>
      <c r="K436" s="13" t="s">
        <v>472</v>
      </c>
      <c r="N436" s="13" t="s">
        <v>487</v>
      </c>
    </row>
    <row r="437" spans="1:14" ht="14.4" x14ac:dyDescent="0.3">
      <c r="A437" s="64" t="s">
        <v>184</v>
      </c>
      <c r="B437" s="65" t="s">
        <v>31</v>
      </c>
      <c r="C437" s="65" t="s">
        <v>186</v>
      </c>
      <c r="D437" s="65" t="s">
        <v>237</v>
      </c>
      <c r="E437" s="66"/>
      <c r="F437" s="56" t="s">
        <v>123</v>
      </c>
      <c r="G437" s="67">
        <v>5</v>
      </c>
      <c r="H437" s="68">
        <v>2022</v>
      </c>
      <c r="I437" s="68">
        <v>2027</v>
      </c>
      <c r="J437" s="69">
        <v>21750</v>
      </c>
    </row>
    <row r="438" spans="1:14" ht="14.4" x14ac:dyDescent="0.3">
      <c r="A438" s="64" t="s">
        <v>184</v>
      </c>
      <c r="B438" s="65" t="s">
        <v>31</v>
      </c>
      <c r="C438" s="65" t="s">
        <v>316</v>
      </c>
      <c r="D438" s="65" t="s">
        <v>4</v>
      </c>
      <c r="E438" s="66"/>
      <c r="F438" s="56" t="s">
        <v>123</v>
      </c>
      <c r="G438" s="67">
        <v>5</v>
      </c>
      <c r="H438" s="68">
        <v>2022</v>
      </c>
      <c r="I438" s="68">
        <v>2027</v>
      </c>
      <c r="J438" s="69">
        <v>4400</v>
      </c>
    </row>
    <row r="439" spans="1:14" ht="14.4" x14ac:dyDescent="0.3">
      <c r="A439" s="64" t="s">
        <v>184</v>
      </c>
      <c r="B439" s="65" t="s">
        <v>31</v>
      </c>
      <c r="C439" s="65" t="s">
        <v>316</v>
      </c>
      <c r="D439" s="65" t="s">
        <v>235</v>
      </c>
      <c r="E439" s="66"/>
      <c r="F439" s="56" t="s">
        <v>160</v>
      </c>
      <c r="G439" s="67">
        <v>10</v>
      </c>
      <c r="H439" s="68">
        <v>2022</v>
      </c>
      <c r="I439" s="68">
        <v>2032</v>
      </c>
      <c r="J439" s="69">
        <v>22000</v>
      </c>
    </row>
    <row r="440" spans="1:14" ht="14.4" x14ac:dyDescent="0.3">
      <c r="A440" s="64" t="s">
        <v>184</v>
      </c>
      <c r="B440" s="65" t="s">
        <v>31</v>
      </c>
      <c r="C440" s="65" t="s">
        <v>316</v>
      </c>
      <c r="D440" s="65" t="s">
        <v>244</v>
      </c>
      <c r="E440" s="66"/>
      <c r="F440" s="56" t="s">
        <v>160</v>
      </c>
      <c r="G440" s="67">
        <v>10</v>
      </c>
      <c r="H440" s="68">
        <v>2022</v>
      </c>
      <c r="I440" s="68">
        <v>2032</v>
      </c>
      <c r="J440" s="69">
        <v>2500</v>
      </c>
    </row>
    <row r="441" spans="1:14" ht="14.4" x14ac:dyDescent="0.3">
      <c r="A441" s="64" t="s">
        <v>187</v>
      </c>
      <c r="B441" s="65" t="s">
        <v>32</v>
      </c>
      <c r="C441" s="65" t="s">
        <v>188</v>
      </c>
      <c r="D441" s="65" t="s">
        <v>4</v>
      </c>
      <c r="E441" s="66"/>
      <c r="F441" s="56" t="s">
        <v>123</v>
      </c>
      <c r="G441" s="67">
        <v>5</v>
      </c>
      <c r="H441" s="68">
        <v>2022</v>
      </c>
      <c r="I441" s="68">
        <v>2027</v>
      </c>
      <c r="J441" s="69">
        <v>4400</v>
      </c>
    </row>
    <row r="442" spans="1:14" ht="14.4" x14ac:dyDescent="0.3">
      <c r="A442" s="64" t="s">
        <v>187</v>
      </c>
      <c r="B442" s="65" t="s">
        <v>32</v>
      </c>
      <c r="C442" s="65" t="s">
        <v>188</v>
      </c>
      <c r="D442" s="65" t="s">
        <v>235</v>
      </c>
      <c r="E442" s="66"/>
      <c r="F442" s="56" t="s">
        <v>160</v>
      </c>
      <c r="G442" s="67">
        <v>10</v>
      </c>
      <c r="H442" s="68">
        <v>2022</v>
      </c>
      <c r="I442" s="68">
        <v>2032</v>
      </c>
      <c r="J442" s="69">
        <v>27500</v>
      </c>
      <c r="K442" s="13" t="s">
        <v>444</v>
      </c>
    </row>
    <row r="443" spans="1:14" ht="14.4" x14ac:dyDescent="0.3">
      <c r="A443" s="64" t="s">
        <v>187</v>
      </c>
      <c r="B443" s="65" t="s">
        <v>32</v>
      </c>
      <c r="C443" s="65" t="s">
        <v>188</v>
      </c>
      <c r="D443" s="65" t="s">
        <v>244</v>
      </c>
      <c r="E443" s="66"/>
      <c r="F443" s="56" t="s">
        <v>160</v>
      </c>
      <c r="G443" s="67">
        <v>10</v>
      </c>
      <c r="H443" s="68">
        <v>2022</v>
      </c>
      <c r="I443" s="68">
        <v>2032</v>
      </c>
      <c r="J443" s="69">
        <v>4200</v>
      </c>
    </row>
    <row r="444" spans="1:14" ht="14.4" x14ac:dyDescent="0.3">
      <c r="A444" s="64" t="s">
        <v>187</v>
      </c>
      <c r="B444" s="65" t="s">
        <v>32</v>
      </c>
      <c r="C444" s="65" t="s">
        <v>188</v>
      </c>
      <c r="D444" s="65" t="s">
        <v>237</v>
      </c>
      <c r="E444" s="66"/>
      <c r="F444" s="56" t="s">
        <v>123</v>
      </c>
      <c r="G444" s="67">
        <v>5</v>
      </c>
      <c r="H444" s="68">
        <v>2022</v>
      </c>
      <c r="I444" s="68">
        <v>2027</v>
      </c>
      <c r="J444" s="69">
        <v>29000</v>
      </c>
    </row>
    <row r="445" spans="1:14" ht="14.4" x14ac:dyDescent="0.3">
      <c r="A445" s="64" t="s">
        <v>187</v>
      </c>
      <c r="B445" s="65" t="s">
        <v>32</v>
      </c>
      <c r="C445" s="65" t="s">
        <v>189</v>
      </c>
      <c r="D445" s="65" t="s">
        <v>4</v>
      </c>
      <c r="E445" s="66"/>
      <c r="F445" s="56" t="s">
        <v>123</v>
      </c>
      <c r="G445" s="67">
        <v>5</v>
      </c>
      <c r="H445" s="68">
        <v>2022</v>
      </c>
      <c r="I445" s="68">
        <v>2027</v>
      </c>
      <c r="J445" s="69">
        <v>4400</v>
      </c>
    </row>
    <row r="446" spans="1:14" ht="14.4" x14ac:dyDescent="0.3">
      <c r="A446" s="64" t="s">
        <v>187</v>
      </c>
      <c r="B446" s="65" t="s">
        <v>32</v>
      </c>
      <c r="C446" s="65" t="s">
        <v>189</v>
      </c>
      <c r="D446" s="65" t="s">
        <v>235</v>
      </c>
      <c r="E446" s="66"/>
      <c r="F446" s="56" t="s">
        <v>123</v>
      </c>
      <c r="G446" s="67">
        <v>5</v>
      </c>
      <c r="H446" s="68">
        <v>2022</v>
      </c>
      <c r="I446" s="68">
        <v>2027</v>
      </c>
      <c r="J446" s="69">
        <v>17370</v>
      </c>
      <c r="K446" s="13" t="s">
        <v>472</v>
      </c>
      <c r="N446" s="13" t="s">
        <v>487</v>
      </c>
    </row>
    <row r="447" spans="1:14" ht="14.4" x14ac:dyDescent="0.3">
      <c r="A447" s="64" t="s">
        <v>187</v>
      </c>
      <c r="B447" s="65" t="s">
        <v>32</v>
      </c>
      <c r="C447" s="65" t="s">
        <v>189</v>
      </c>
      <c r="D447" s="65" t="s">
        <v>244</v>
      </c>
      <c r="E447" s="66"/>
      <c r="F447" s="56" t="s">
        <v>160</v>
      </c>
      <c r="G447" s="67">
        <v>10</v>
      </c>
      <c r="H447" s="68">
        <v>2022</v>
      </c>
      <c r="I447" s="68">
        <v>2032</v>
      </c>
      <c r="J447" s="69">
        <v>4200</v>
      </c>
    </row>
    <row r="448" spans="1:14" ht="14.4" x14ac:dyDescent="0.3">
      <c r="A448" s="64" t="s">
        <v>190</v>
      </c>
      <c r="B448" s="65" t="s">
        <v>33</v>
      </c>
      <c r="C448" s="65" t="s">
        <v>191</v>
      </c>
      <c r="D448" s="65" t="s">
        <v>2</v>
      </c>
      <c r="E448" s="66"/>
      <c r="F448" s="56" t="s">
        <v>130</v>
      </c>
      <c r="G448" s="67">
        <v>2</v>
      </c>
      <c r="H448" s="68">
        <v>2022</v>
      </c>
      <c r="I448" s="68">
        <v>2024</v>
      </c>
      <c r="J448" s="69">
        <v>5060</v>
      </c>
    </row>
    <row r="449" spans="1:14" ht="14.4" x14ac:dyDescent="0.3">
      <c r="A449" s="64" t="s">
        <v>190</v>
      </c>
      <c r="B449" s="65" t="s">
        <v>33</v>
      </c>
      <c r="C449" s="65" t="s">
        <v>191</v>
      </c>
      <c r="D449" s="65" t="s">
        <v>4</v>
      </c>
      <c r="E449" s="66"/>
      <c r="F449" s="56" t="s">
        <v>130</v>
      </c>
      <c r="G449" s="67">
        <v>2</v>
      </c>
      <c r="H449" s="68">
        <v>2022</v>
      </c>
      <c r="I449" s="68">
        <v>2024</v>
      </c>
      <c r="J449" s="69">
        <v>4400</v>
      </c>
    </row>
    <row r="450" spans="1:14" ht="14.4" x14ac:dyDescent="0.3">
      <c r="A450" s="64" t="s">
        <v>190</v>
      </c>
      <c r="B450" s="65" t="s">
        <v>33</v>
      </c>
      <c r="C450" s="65" t="s">
        <v>191</v>
      </c>
      <c r="D450" s="65" t="s">
        <v>235</v>
      </c>
      <c r="E450" s="66"/>
      <c r="F450" s="56" t="s">
        <v>160</v>
      </c>
      <c r="G450" s="67">
        <v>10</v>
      </c>
      <c r="H450" s="68">
        <v>2022</v>
      </c>
      <c r="I450" s="68">
        <v>2032</v>
      </c>
      <c r="J450" s="69">
        <v>37000</v>
      </c>
      <c r="K450" s="13" t="s">
        <v>472</v>
      </c>
      <c r="N450" s="13" t="s">
        <v>487</v>
      </c>
    </row>
    <row r="451" spans="1:14" ht="14.4" x14ac:dyDescent="0.3">
      <c r="A451" s="64" t="s">
        <v>190</v>
      </c>
      <c r="B451" s="65" t="s">
        <v>33</v>
      </c>
      <c r="C451" s="65" t="s">
        <v>191</v>
      </c>
      <c r="D451" s="65" t="s">
        <v>244</v>
      </c>
      <c r="E451" s="66"/>
      <c r="F451" s="56" t="s">
        <v>160</v>
      </c>
      <c r="G451" s="67">
        <v>10</v>
      </c>
      <c r="H451" s="68">
        <v>2022</v>
      </c>
      <c r="I451" s="68">
        <v>2032</v>
      </c>
      <c r="J451" s="69">
        <v>2500</v>
      </c>
    </row>
    <row r="452" spans="1:14" ht="14.4" x14ac:dyDescent="0.3">
      <c r="A452" s="64" t="s">
        <v>190</v>
      </c>
      <c r="B452" s="65" t="s">
        <v>33</v>
      </c>
      <c r="C452" s="65" t="s">
        <v>191</v>
      </c>
      <c r="D452" s="65" t="s">
        <v>237</v>
      </c>
      <c r="E452" s="66"/>
      <c r="F452" s="56" t="s">
        <v>130</v>
      </c>
      <c r="G452" s="67">
        <v>2</v>
      </c>
      <c r="H452" s="68">
        <v>2022</v>
      </c>
      <c r="I452" s="68">
        <v>2024</v>
      </c>
      <c r="J452" s="69">
        <v>4500</v>
      </c>
      <c r="K452" s="13" t="s">
        <v>444</v>
      </c>
    </row>
    <row r="453" spans="1:14" ht="14.4" x14ac:dyDescent="0.3">
      <c r="A453" s="64" t="s">
        <v>192</v>
      </c>
      <c r="B453" s="65" t="s">
        <v>34</v>
      </c>
      <c r="C453" s="65" t="s">
        <v>193</v>
      </c>
      <c r="D453" s="65" t="s">
        <v>4</v>
      </c>
      <c r="E453" s="66" t="s">
        <v>317</v>
      </c>
      <c r="F453" s="56" t="s">
        <v>123</v>
      </c>
      <c r="G453" s="67">
        <v>5</v>
      </c>
      <c r="H453" s="68">
        <v>2022</v>
      </c>
      <c r="I453" s="68">
        <v>2027</v>
      </c>
      <c r="J453" s="69">
        <v>24500</v>
      </c>
    </row>
    <row r="454" spans="1:14" ht="14.4" x14ac:dyDescent="0.3">
      <c r="A454" s="64" t="s">
        <v>192</v>
      </c>
      <c r="B454" s="65" t="s">
        <v>34</v>
      </c>
      <c r="C454" s="65" t="s">
        <v>313</v>
      </c>
      <c r="D454" s="65" t="s">
        <v>4</v>
      </c>
      <c r="E454" s="66"/>
      <c r="F454" s="56" t="s">
        <v>123</v>
      </c>
      <c r="G454" s="67">
        <v>5</v>
      </c>
      <c r="H454" s="68">
        <v>2022</v>
      </c>
      <c r="I454" s="68">
        <v>2027</v>
      </c>
      <c r="J454" s="69">
        <v>3200</v>
      </c>
    </row>
    <row r="455" spans="1:14" ht="14.4" x14ac:dyDescent="0.3">
      <c r="A455" s="64" t="s">
        <v>192</v>
      </c>
      <c r="B455" s="65" t="s">
        <v>34</v>
      </c>
      <c r="C455" s="65" t="s">
        <v>194</v>
      </c>
      <c r="D455" s="65" t="s">
        <v>4</v>
      </c>
      <c r="E455" s="66"/>
      <c r="F455" s="60" t="s">
        <v>123</v>
      </c>
      <c r="G455" s="67">
        <v>5</v>
      </c>
      <c r="H455" s="68">
        <v>2022</v>
      </c>
      <c r="I455" s="68">
        <v>2027</v>
      </c>
      <c r="J455" s="69">
        <v>2500</v>
      </c>
    </row>
    <row r="456" spans="1:14" ht="14.4" x14ac:dyDescent="0.3">
      <c r="A456" s="64" t="s">
        <v>192</v>
      </c>
      <c r="B456" s="65" t="s">
        <v>34</v>
      </c>
      <c r="C456" s="65" t="s">
        <v>194</v>
      </c>
      <c r="D456" s="65" t="s">
        <v>244</v>
      </c>
      <c r="E456" s="66"/>
      <c r="F456" s="60" t="s">
        <v>160</v>
      </c>
      <c r="G456" s="67">
        <v>10</v>
      </c>
      <c r="H456" s="68">
        <v>2022</v>
      </c>
      <c r="I456" s="68">
        <v>2032</v>
      </c>
      <c r="J456" s="69">
        <v>22000</v>
      </c>
    </row>
    <row r="457" spans="1:14" ht="14.4" x14ac:dyDescent="0.3">
      <c r="A457" s="64" t="s">
        <v>192</v>
      </c>
      <c r="B457" s="65" t="s">
        <v>318</v>
      </c>
      <c r="C457" s="65" t="s">
        <v>194</v>
      </c>
      <c r="D457" s="65" t="s">
        <v>244</v>
      </c>
      <c r="E457" s="66"/>
      <c r="F457" s="56" t="s">
        <v>160</v>
      </c>
      <c r="G457" s="67">
        <v>10</v>
      </c>
      <c r="H457" s="68">
        <v>2022</v>
      </c>
      <c r="I457" s="68">
        <v>2032</v>
      </c>
      <c r="J457" s="69">
        <v>4300</v>
      </c>
    </row>
    <row r="458" spans="1:14" ht="14.4" x14ac:dyDescent="0.3">
      <c r="A458" s="64" t="s">
        <v>192</v>
      </c>
      <c r="B458" s="65" t="s">
        <v>34</v>
      </c>
      <c r="C458" s="65" t="s">
        <v>293</v>
      </c>
      <c r="D458" s="65" t="s">
        <v>4</v>
      </c>
      <c r="E458" s="66"/>
      <c r="F458" s="56" t="s">
        <v>160</v>
      </c>
      <c r="G458" s="67">
        <v>10</v>
      </c>
      <c r="H458" s="68">
        <v>2022</v>
      </c>
      <c r="I458" s="68">
        <v>2032</v>
      </c>
      <c r="J458" s="69">
        <v>2370</v>
      </c>
    </row>
    <row r="459" spans="1:14" ht="14.4" x14ac:dyDescent="0.3">
      <c r="A459" s="64" t="s">
        <v>192</v>
      </c>
      <c r="B459" s="65" t="s">
        <v>34</v>
      </c>
      <c r="C459" s="65" t="s">
        <v>232</v>
      </c>
      <c r="D459" s="65" t="s">
        <v>4</v>
      </c>
      <c r="E459" s="66"/>
      <c r="F459" s="56" t="s">
        <v>160</v>
      </c>
      <c r="G459" s="67">
        <v>10</v>
      </c>
      <c r="H459" s="68">
        <v>2022</v>
      </c>
      <c r="I459" s="68">
        <v>2032</v>
      </c>
      <c r="J459" s="69">
        <v>6800</v>
      </c>
    </row>
    <row r="460" spans="1:14" ht="14.4" x14ac:dyDescent="0.3">
      <c r="A460" s="64" t="s">
        <v>192</v>
      </c>
      <c r="B460" s="65" t="s">
        <v>34</v>
      </c>
      <c r="C460" s="65" t="s">
        <v>233</v>
      </c>
      <c r="D460" s="65" t="s">
        <v>4</v>
      </c>
      <c r="E460" s="66"/>
      <c r="F460" s="56" t="s">
        <v>123</v>
      </c>
      <c r="G460" s="67">
        <v>5</v>
      </c>
      <c r="H460" s="68">
        <v>2022</v>
      </c>
      <c r="I460" s="68">
        <v>2027</v>
      </c>
      <c r="J460" s="69">
        <v>5310</v>
      </c>
    </row>
    <row r="461" spans="1:14" ht="14.4" x14ac:dyDescent="0.3">
      <c r="A461" s="64" t="s">
        <v>192</v>
      </c>
      <c r="B461" s="65" t="s">
        <v>34</v>
      </c>
      <c r="C461" s="65" t="s">
        <v>195</v>
      </c>
      <c r="D461" s="65" t="s">
        <v>271</v>
      </c>
      <c r="E461" s="72" t="s">
        <v>319</v>
      </c>
      <c r="F461" s="56" t="s">
        <v>160</v>
      </c>
      <c r="G461" s="67">
        <v>10</v>
      </c>
      <c r="H461" s="68">
        <v>2022</v>
      </c>
      <c r="I461" s="68">
        <v>2032</v>
      </c>
      <c r="J461" s="69">
        <v>43000</v>
      </c>
    </row>
    <row r="462" spans="1:14" ht="14.4" x14ac:dyDescent="0.3">
      <c r="A462" s="64" t="s">
        <v>196</v>
      </c>
      <c r="B462" s="65" t="s">
        <v>35</v>
      </c>
      <c r="C462" s="65" t="s">
        <v>35</v>
      </c>
      <c r="D462" s="65" t="s">
        <v>4</v>
      </c>
      <c r="E462" s="66"/>
      <c r="F462" s="56" t="s">
        <v>160</v>
      </c>
      <c r="G462" s="67">
        <v>10</v>
      </c>
      <c r="H462" s="68">
        <v>2022</v>
      </c>
      <c r="I462" s="68">
        <v>2032</v>
      </c>
      <c r="J462" s="69">
        <v>25000</v>
      </c>
    </row>
    <row r="463" spans="1:14" ht="14.4" x14ac:dyDescent="0.3">
      <c r="A463" s="64" t="s">
        <v>196</v>
      </c>
      <c r="B463" s="65" t="s">
        <v>35</v>
      </c>
      <c r="C463" s="65" t="s">
        <v>35</v>
      </c>
      <c r="D463" s="65" t="s">
        <v>244</v>
      </c>
      <c r="E463" s="66"/>
      <c r="F463" s="56" t="s">
        <v>160</v>
      </c>
      <c r="G463" s="67">
        <v>10</v>
      </c>
      <c r="H463" s="68">
        <v>2022</v>
      </c>
      <c r="I463" s="68">
        <v>2032</v>
      </c>
      <c r="J463" s="69">
        <v>32000</v>
      </c>
    </row>
    <row r="466" spans="1:21" ht="14.4" x14ac:dyDescent="0.3">
      <c r="A466" s="41" t="s">
        <v>320</v>
      </c>
      <c r="B466" s="42"/>
      <c r="C466" s="42"/>
      <c r="D466" s="42"/>
      <c r="E466" s="46" t="s">
        <v>107</v>
      </c>
      <c r="F466" s="61"/>
      <c r="G466" s="61"/>
      <c r="H466" s="63"/>
      <c r="I466" s="62"/>
      <c r="J466" s="49">
        <f>SUM(J470:J478)</f>
        <v>3470000</v>
      </c>
      <c r="O466" s="17" t="s">
        <v>108</v>
      </c>
      <c r="T466" s="50">
        <v>45258</v>
      </c>
      <c r="U466" s="34">
        <v>3470000</v>
      </c>
    </row>
    <row r="467" spans="1:21" x14ac:dyDescent="0.25">
      <c r="A467" s="146" t="s">
        <v>109</v>
      </c>
      <c r="B467" s="148" t="s">
        <v>110</v>
      </c>
      <c r="C467" s="146" t="s">
        <v>111</v>
      </c>
      <c r="D467" s="146" t="s">
        <v>112</v>
      </c>
      <c r="E467" s="146" t="s">
        <v>113</v>
      </c>
      <c r="F467" s="146" t="s">
        <v>114</v>
      </c>
      <c r="G467" s="142" t="s">
        <v>115</v>
      </c>
      <c r="H467" s="142" t="s">
        <v>116</v>
      </c>
      <c r="I467" s="144" t="s">
        <v>117</v>
      </c>
      <c r="J467" s="142" t="s">
        <v>118</v>
      </c>
      <c r="K467" s="142" t="s">
        <v>452</v>
      </c>
      <c r="L467" s="144" t="s">
        <v>389</v>
      </c>
      <c r="M467" s="142" t="s">
        <v>391</v>
      </c>
      <c r="N467" s="142" t="s">
        <v>390</v>
      </c>
      <c r="O467" s="17" t="s">
        <v>119</v>
      </c>
      <c r="T467" s="50">
        <v>45330</v>
      </c>
      <c r="U467" s="34">
        <f>J466</f>
        <v>3470000</v>
      </c>
    </row>
    <row r="468" spans="1:21" x14ac:dyDescent="0.25">
      <c r="A468" s="147"/>
      <c r="B468" s="149"/>
      <c r="C468" s="147"/>
      <c r="D468" s="147"/>
      <c r="E468" s="147"/>
      <c r="F468" s="147"/>
      <c r="G468" s="143"/>
      <c r="H468" s="143"/>
      <c r="I468" s="145"/>
      <c r="J468" s="143"/>
      <c r="K468" s="143"/>
      <c r="L468" s="145"/>
      <c r="M468" s="143"/>
      <c r="N468" s="143"/>
    </row>
    <row r="469" spans="1:21" x14ac:dyDescent="0.25">
      <c r="A469" s="51" t="s">
        <v>120</v>
      </c>
      <c r="B469" s="51" t="s">
        <v>120</v>
      </c>
      <c r="C469" s="51" t="s">
        <v>120</v>
      </c>
      <c r="D469" s="51" t="s">
        <v>120</v>
      </c>
      <c r="E469" s="52"/>
      <c r="F469" s="51" t="s">
        <v>120</v>
      </c>
      <c r="G469" s="51" t="s">
        <v>120</v>
      </c>
      <c r="H469" s="51" t="s">
        <v>120</v>
      </c>
      <c r="I469" s="51" t="s">
        <v>120</v>
      </c>
      <c r="J469" s="51" t="s">
        <v>120</v>
      </c>
      <c r="U469" s="34"/>
    </row>
    <row r="470" spans="1:21" ht="14.4" x14ac:dyDescent="0.3">
      <c r="A470" s="64" t="s">
        <v>201</v>
      </c>
      <c r="B470" s="65" t="s">
        <v>202</v>
      </c>
      <c r="C470" s="65" t="s">
        <v>321</v>
      </c>
      <c r="D470" s="65" t="s">
        <v>322</v>
      </c>
      <c r="E470" s="66" t="s">
        <v>323</v>
      </c>
      <c r="F470" s="56" t="s">
        <v>123</v>
      </c>
      <c r="G470" s="67">
        <v>5</v>
      </c>
      <c r="H470" s="68">
        <v>2022</v>
      </c>
      <c r="I470" s="68">
        <v>2027</v>
      </c>
      <c r="J470" s="69">
        <v>350000</v>
      </c>
    </row>
    <row r="471" spans="1:21" ht="14.4" x14ac:dyDescent="0.3">
      <c r="A471" s="64" t="s">
        <v>201</v>
      </c>
      <c r="B471" s="65" t="s">
        <v>202</v>
      </c>
      <c r="C471" s="65"/>
      <c r="D471" s="65" t="s">
        <v>324</v>
      </c>
      <c r="E471" s="66" t="s">
        <v>323</v>
      </c>
      <c r="F471" s="56" t="s">
        <v>123</v>
      </c>
      <c r="G471" s="67">
        <v>5</v>
      </c>
      <c r="H471" s="68">
        <v>2022</v>
      </c>
      <c r="I471" s="68">
        <v>2027</v>
      </c>
      <c r="J471" s="69">
        <v>1800000</v>
      </c>
    </row>
    <row r="472" spans="1:21" ht="14.4" x14ac:dyDescent="0.3">
      <c r="A472" s="64" t="s">
        <v>201</v>
      </c>
      <c r="B472" s="65" t="s">
        <v>202</v>
      </c>
      <c r="C472" s="65" t="s">
        <v>325</v>
      </c>
      <c r="D472" s="65" t="s">
        <v>326</v>
      </c>
      <c r="E472" s="66"/>
      <c r="F472" s="70" t="s">
        <v>130</v>
      </c>
      <c r="G472" s="67">
        <v>2</v>
      </c>
      <c r="H472" s="68">
        <v>2022</v>
      </c>
      <c r="I472" s="68">
        <v>2024</v>
      </c>
      <c r="J472" s="69">
        <v>115000</v>
      </c>
    </row>
    <row r="473" spans="1:21" ht="14.4" x14ac:dyDescent="0.3">
      <c r="A473" s="64" t="s">
        <v>201</v>
      </c>
      <c r="B473" s="65" t="s">
        <v>202</v>
      </c>
      <c r="C473" s="65" t="s">
        <v>122</v>
      </c>
      <c r="D473" s="65" t="s">
        <v>59</v>
      </c>
      <c r="E473" s="66"/>
      <c r="F473" s="70" t="s">
        <v>130</v>
      </c>
      <c r="G473" s="67">
        <v>2</v>
      </c>
      <c r="H473" s="68">
        <v>2022</v>
      </c>
      <c r="I473" s="68">
        <v>2024</v>
      </c>
      <c r="J473" s="69">
        <v>500000</v>
      </c>
    </row>
    <row r="474" spans="1:21" ht="14.4" x14ac:dyDescent="0.3">
      <c r="A474" s="64" t="s">
        <v>201</v>
      </c>
      <c r="B474" s="65" t="s">
        <v>202</v>
      </c>
      <c r="C474" s="65" t="s">
        <v>122</v>
      </c>
      <c r="D474" s="65" t="s">
        <v>58</v>
      </c>
      <c r="E474" s="66" t="s">
        <v>327</v>
      </c>
      <c r="F474" s="70" t="s">
        <v>126</v>
      </c>
      <c r="G474" s="67">
        <v>0</v>
      </c>
      <c r="H474" s="68">
        <v>2022</v>
      </c>
      <c r="I474" s="68" t="s">
        <v>127</v>
      </c>
      <c r="J474" s="69">
        <v>450000</v>
      </c>
    </row>
    <row r="475" spans="1:21" ht="14.4" x14ac:dyDescent="0.3">
      <c r="A475" s="64" t="s">
        <v>201</v>
      </c>
      <c r="B475" s="65" t="s">
        <v>202</v>
      </c>
      <c r="C475" s="65" t="s">
        <v>122</v>
      </c>
      <c r="D475" s="65" t="s">
        <v>328</v>
      </c>
      <c r="E475" s="66"/>
      <c r="F475" s="70" t="s">
        <v>130</v>
      </c>
      <c r="G475" s="67">
        <v>2</v>
      </c>
      <c r="H475" s="68">
        <v>2022</v>
      </c>
      <c r="I475" s="68">
        <v>2024</v>
      </c>
      <c r="J475" s="69">
        <v>65000</v>
      </c>
    </row>
    <row r="476" spans="1:21" ht="14.4" x14ac:dyDescent="0.3">
      <c r="A476" s="64" t="s">
        <v>201</v>
      </c>
      <c r="B476" s="65" t="s">
        <v>202</v>
      </c>
      <c r="C476" s="65" t="s">
        <v>122</v>
      </c>
      <c r="D476" s="65" t="s">
        <v>328</v>
      </c>
      <c r="E476" s="66" t="s">
        <v>329</v>
      </c>
      <c r="F476" s="70" t="s">
        <v>130</v>
      </c>
      <c r="G476" s="67">
        <v>2</v>
      </c>
      <c r="H476" s="68">
        <v>2022</v>
      </c>
      <c r="I476" s="68">
        <v>2024</v>
      </c>
      <c r="J476" s="69">
        <v>45000</v>
      </c>
    </row>
    <row r="477" spans="1:21" ht="57.6" x14ac:dyDescent="0.3">
      <c r="A477" s="64" t="s">
        <v>201</v>
      </c>
      <c r="B477" s="65" t="s">
        <v>202</v>
      </c>
      <c r="C477" s="65" t="s">
        <v>122</v>
      </c>
      <c r="D477" s="65" t="s">
        <v>328</v>
      </c>
      <c r="E477" s="66" t="s">
        <v>330</v>
      </c>
      <c r="F477" s="70" t="s">
        <v>126</v>
      </c>
      <c r="G477" s="67">
        <v>0</v>
      </c>
      <c r="H477" s="68">
        <v>2022</v>
      </c>
      <c r="I477" s="68" t="s">
        <v>127</v>
      </c>
      <c r="J477" s="69">
        <v>80000</v>
      </c>
    </row>
    <row r="478" spans="1:21" ht="14.4" x14ac:dyDescent="0.3">
      <c r="A478" s="64" t="s">
        <v>135</v>
      </c>
      <c r="B478" s="65" t="s">
        <v>27</v>
      </c>
      <c r="C478" s="65" t="s">
        <v>294</v>
      </c>
      <c r="D478" s="65" t="s">
        <v>331</v>
      </c>
      <c r="E478" s="66"/>
      <c r="F478" s="60" t="s">
        <v>160</v>
      </c>
      <c r="G478" s="67">
        <v>10</v>
      </c>
      <c r="H478" s="68">
        <v>2022</v>
      </c>
      <c r="I478" s="68">
        <v>2032</v>
      </c>
      <c r="J478" s="69">
        <v>65000</v>
      </c>
    </row>
  </sheetData>
  <mergeCells count="84">
    <mergeCell ref="L4:L5"/>
    <mergeCell ref="N4:N5"/>
    <mergeCell ref="M4:M5"/>
    <mergeCell ref="G4:G5"/>
    <mergeCell ref="H4:H5"/>
    <mergeCell ref="I4:I5"/>
    <mergeCell ref="J4:J5"/>
    <mergeCell ref="K4:K5"/>
    <mergeCell ref="F4:F5"/>
    <mergeCell ref="A26:A27"/>
    <mergeCell ref="B26:B27"/>
    <mergeCell ref="C26:C27"/>
    <mergeCell ref="D26:D27"/>
    <mergeCell ref="E26:E27"/>
    <mergeCell ref="A4:A5"/>
    <mergeCell ref="B4:B5"/>
    <mergeCell ref="C4:C5"/>
    <mergeCell ref="D4:D5"/>
    <mergeCell ref="E4:E5"/>
    <mergeCell ref="G26:G27"/>
    <mergeCell ref="H26:H27"/>
    <mergeCell ref="I26:I27"/>
    <mergeCell ref="J26:J27"/>
    <mergeCell ref="A83:A84"/>
    <mergeCell ref="B83:B84"/>
    <mergeCell ref="C83:C84"/>
    <mergeCell ref="D83:D84"/>
    <mergeCell ref="E83:E84"/>
    <mergeCell ref="F83:F84"/>
    <mergeCell ref="G83:G84"/>
    <mergeCell ref="H83:H84"/>
    <mergeCell ref="I83:I84"/>
    <mergeCell ref="J83:J84"/>
    <mergeCell ref="F26:F27"/>
    <mergeCell ref="A108:A109"/>
    <mergeCell ref="B108:B109"/>
    <mergeCell ref="C108:C109"/>
    <mergeCell ref="D108:D109"/>
    <mergeCell ref="E108:E109"/>
    <mergeCell ref="A187:A188"/>
    <mergeCell ref="B187:B188"/>
    <mergeCell ref="C187:C188"/>
    <mergeCell ref="D187:D188"/>
    <mergeCell ref="E187:E188"/>
    <mergeCell ref="F467:F468"/>
    <mergeCell ref="G108:G109"/>
    <mergeCell ref="H108:H109"/>
    <mergeCell ref="I108:I109"/>
    <mergeCell ref="J108:J109"/>
    <mergeCell ref="F187:F188"/>
    <mergeCell ref="G467:G468"/>
    <mergeCell ref="H467:H468"/>
    <mergeCell ref="I467:I468"/>
    <mergeCell ref="J467:J468"/>
    <mergeCell ref="G187:G188"/>
    <mergeCell ref="H187:H188"/>
    <mergeCell ref="I187:I188"/>
    <mergeCell ref="J187:J188"/>
    <mergeCell ref="F108:F109"/>
    <mergeCell ref="A467:A468"/>
    <mergeCell ref="B467:B468"/>
    <mergeCell ref="C467:C468"/>
    <mergeCell ref="D467:D468"/>
    <mergeCell ref="E467:E468"/>
    <mergeCell ref="K26:K27"/>
    <mergeCell ref="L26:L27"/>
    <mergeCell ref="M26:M27"/>
    <mergeCell ref="N26:N27"/>
    <mergeCell ref="K83:K84"/>
    <mergeCell ref="L83:L84"/>
    <mergeCell ref="M83:M84"/>
    <mergeCell ref="N83:N84"/>
    <mergeCell ref="K467:K468"/>
    <mergeCell ref="L467:L468"/>
    <mergeCell ref="M467:M468"/>
    <mergeCell ref="N467:N468"/>
    <mergeCell ref="K108:K109"/>
    <mergeCell ref="L108:L109"/>
    <mergeCell ref="M108:M109"/>
    <mergeCell ref="N108:N109"/>
    <mergeCell ref="K187:K188"/>
    <mergeCell ref="L187:L188"/>
    <mergeCell ref="M187:M188"/>
    <mergeCell ref="N187:N188"/>
  </mergeCells>
  <dataValidations count="3">
    <dataValidation type="list" errorStyle="warning" allowBlank="1" showInputMessage="1" showErrorMessage="1" sqref="F7:F21 F29:F78 F86:F104 F111:F183 F470:F478 F190:F463" xr:uid="{A0C5AB71-3A8B-4151-9350-82771CCBF59F}">
      <formula1>INDIRECT("Condition[Condition]")</formula1>
    </dataValidation>
    <dataValidation errorStyle="warning" allowBlank="1" showInputMessage="1" showErrorMessage="1" sqref="G7:G21 G29:G78 G86:G104 G111:G183 G470:G478 G190:G463" xr:uid="{97F885AB-A650-4AEA-828A-512E67F69EE5}"/>
    <dataValidation type="list" errorStyle="warning" allowBlank="1" showInputMessage="1" showErrorMessage="1" sqref="D7:D21 D29:D78 D86:D104 D111:D183 D470:D478 D190:D463" xr:uid="{A139CFB4-A5D2-44B9-A6F4-0A4CF61C2F53}">
      <formula1>INDIRECT("AssessmentItems[Item]")</formula1>
    </dataValidation>
  </dataValidations>
  <pageMargins left="0.7" right="0.7" top="0.75" bottom="0.75" header="0.3" footer="0.3"/>
  <pageSetup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B6E75-567C-4157-9905-71A3704C9FC7}">
  <dimension ref="A1:C7"/>
  <sheetViews>
    <sheetView workbookViewId="0">
      <selection activeCell="A5" sqref="A5"/>
    </sheetView>
  </sheetViews>
  <sheetFormatPr defaultRowHeight="14.4" x14ac:dyDescent="0.3"/>
  <cols>
    <col min="1" max="1" width="21.44140625" bestFit="1" customWidth="1"/>
    <col min="2" max="2" width="33.21875" bestFit="1" customWidth="1"/>
    <col min="3" max="4" width="10.77734375" bestFit="1" customWidth="1"/>
    <col min="5" max="5" width="34.33203125" bestFit="1" customWidth="1"/>
    <col min="6" max="6" width="6" bestFit="1" customWidth="1"/>
    <col min="7" max="7" width="7" bestFit="1" customWidth="1"/>
    <col min="8" max="8" width="11.44140625" bestFit="1" customWidth="1"/>
  </cols>
  <sheetData>
    <row r="1" spans="1:3" x14ac:dyDescent="0.3">
      <c r="A1" s="74" t="s">
        <v>112</v>
      </c>
      <c r="B1" t="s">
        <v>217</v>
      </c>
    </row>
    <row r="3" spans="1:3" x14ac:dyDescent="0.3">
      <c r="A3" s="74" t="s">
        <v>343</v>
      </c>
      <c r="B3" s="74" t="s">
        <v>455</v>
      </c>
    </row>
    <row r="4" spans="1:3" x14ac:dyDescent="0.3">
      <c r="A4" s="74" t="s">
        <v>340</v>
      </c>
      <c r="B4" t="s">
        <v>123</v>
      </c>
      <c r="C4" t="s">
        <v>342</v>
      </c>
    </row>
    <row r="5" spans="1:3" x14ac:dyDescent="0.3">
      <c r="A5" s="75" t="s">
        <v>22</v>
      </c>
      <c r="B5" s="76"/>
      <c r="C5" s="76"/>
    </row>
    <row r="6" spans="1:3" x14ac:dyDescent="0.3">
      <c r="A6" s="75" t="s">
        <v>29</v>
      </c>
      <c r="B6" s="76">
        <v>37460</v>
      </c>
      <c r="C6" s="76">
        <v>37460</v>
      </c>
    </row>
    <row r="7" spans="1:3" x14ac:dyDescent="0.3">
      <c r="A7" s="75" t="s">
        <v>342</v>
      </c>
      <c r="B7" s="76">
        <v>37460</v>
      </c>
      <c r="C7" s="76">
        <v>37460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5A323-711B-4CD5-8F6E-91A691C6C3A1}">
  <dimension ref="E4:G6"/>
  <sheetViews>
    <sheetView workbookViewId="0">
      <selection activeCell="F7" sqref="F7"/>
    </sheetView>
  </sheetViews>
  <sheetFormatPr defaultRowHeight="14.4" x14ac:dyDescent="0.3"/>
  <sheetData>
    <row r="4" spans="5:7" x14ac:dyDescent="0.3">
      <c r="E4">
        <f>F4/G4</f>
        <v>0.22101997578692495</v>
      </c>
      <c r="F4">
        <v>73025</v>
      </c>
      <c r="G4">
        <v>330400</v>
      </c>
    </row>
    <row r="5" spans="5:7" x14ac:dyDescent="0.3">
      <c r="F5">
        <f>G5*E4</f>
        <v>46621.953692493946</v>
      </c>
      <c r="G5">
        <v>210940</v>
      </c>
    </row>
    <row r="6" spans="5:7" x14ac:dyDescent="0.3">
      <c r="F6">
        <f>F4*(1+G6)</f>
        <v>46621.953692493946</v>
      </c>
      <c r="G6">
        <f>G5/G4-1</f>
        <v>-0.36156174334140434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2AA2C-47AC-4C91-A63D-4611B7B5AAA8}">
  <dimension ref="A1:L23"/>
  <sheetViews>
    <sheetView workbookViewId="0">
      <selection activeCell="C9" sqref="C9"/>
    </sheetView>
  </sheetViews>
  <sheetFormatPr defaultRowHeight="14.4" x14ac:dyDescent="0.3"/>
  <cols>
    <col min="1" max="1" width="19.33203125" bestFit="1" customWidth="1"/>
    <col min="2" max="2" width="32" bestFit="1" customWidth="1"/>
    <col min="3" max="3" width="33.21875" bestFit="1" customWidth="1"/>
    <col min="4" max="4" width="7.88671875" bestFit="1" customWidth="1"/>
    <col min="5" max="6" width="10.77734375" bestFit="1" customWidth="1"/>
    <col min="7" max="7" width="7" bestFit="1" customWidth="1"/>
    <col min="8" max="8" width="11.44140625" bestFit="1" customWidth="1"/>
    <col min="11" max="11" width="17.5546875" customWidth="1"/>
  </cols>
  <sheetData>
    <row r="1" spans="1:12" x14ac:dyDescent="0.3">
      <c r="A1" s="74" t="s">
        <v>112</v>
      </c>
      <c r="B1" t="s">
        <v>237</v>
      </c>
    </row>
    <row r="2" spans="1:12" x14ac:dyDescent="0.3">
      <c r="A2" s="74" t="s">
        <v>452</v>
      </c>
      <c r="B2" t="s">
        <v>472</v>
      </c>
    </row>
    <row r="4" spans="1:12" x14ac:dyDescent="0.3">
      <c r="A4" s="74" t="s">
        <v>343</v>
      </c>
      <c r="B4" s="74" t="s">
        <v>455</v>
      </c>
    </row>
    <row r="5" spans="1:12" x14ac:dyDescent="0.3">
      <c r="A5" s="74" t="s">
        <v>340</v>
      </c>
      <c r="B5" t="s">
        <v>130</v>
      </c>
      <c r="C5" t="s">
        <v>123</v>
      </c>
      <c r="D5" t="s">
        <v>341</v>
      </c>
      <c r="E5" t="s">
        <v>342</v>
      </c>
    </row>
    <row r="6" spans="1:12" x14ac:dyDescent="0.3">
      <c r="A6" s="75" t="s">
        <v>157</v>
      </c>
      <c r="B6" s="76"/>
      <c r="C6" s="76">
        <v>9430</v>
      </c>
      <c r="D6" s="76"/>
      <c r="E6" s="76">
        <v>9430</v>
      </c>
      <c r="K6" t="s">
        <v>19</v>
      </c>
      <c r="L6">
        <v>250310</v>
      </c>
    </row>
    <row r="7" spans="1:12" x14ac:dyDescent="0.3">
      <c r="A7" s="75" t="s">
        <v>263</v>
      </c>
      <c r="B7" s="76">
        <v>2500</v>
      </c>
      <c r="C7" s="76"/>
      <c r="D7" s="76"/>
      <c r="E7" s="76">
        <v>2500</v>
      </c>
      <c r="K7" t="s">
        <v>18</v>
      </c>
      <c r="L7">
        <v>194700</v>
      </c>
    </row>
    <row r="8" spans="1:12" x14ac:dyDescent="0.3">
      <c r="A8" s="75" t="s">
        <v>142</v>
      </c>
      <c r="B8" s="76"/>
      <c r="C8" s="76">
        <v>1920</v>
      </c>
      <c r="D8" s="76"/>
      <c r="E8" s="76">
        <v>1920</v>
      </c>
      <c r="K8" t="s">
        <v>30</v>
      </c>
      <c r="L8">
        <v>162950</v>
      </c>
    </row>
    <row r="9" spans="1:12" x14ac:dyDescent="0.3">
      <c r="A9" s="75" t="s">
        <v>143</v>
      </c>
      <c r="B9" s="76"/>
      <c r="C9" s="76">
        <v>1920</v>
      </c>
      <c r="D9" s="76"/>
      <c r="E9" s="76">
        <v>1920</v>
      </c>
      <c r="K9" t="s">
        <v>21</v>
      </c>
      <c r="L9">
        <v>161950</v>
      </c>
    </row>
    <row r="10" spans="1:12" x14ac:dyDescent="0.3">
      <c r="A10" s="75" t="s">
        <v>144</v>
      </c>
      <c r="B10" s="76"/>
      <c r="C10" s="76">
        <v>1920</v>
      </c>
      <c r="D10" s="76"/>
      <c r="E10" s="76">
        <v>1920</v>
      </c>
      <c r="K10" t="s">
        <v>17</v>
      </c>
      <c r="L10">
        <v>139720</v>
      </c>
    </row>
    <row r="11" spans="1:12" x14ac:dyDescent="0.3">
      <c r="A11" s="75" t="s">
        <v>145</v>
      </c>
      <c r="B11" s="76"/>
      <c r="C11" s="76">
        <v>1920</v>
      </c>
      <c r="D11" s="76"/>
      <c r="E11" s="76">
        <v>1920</v>
      </c>
      <c r="K11" t="s">
        <v>31</v>
      </c>
      <c r="L11">
        <v>117370</v>
      </c>
    </row>
    <row r="12" spans="1:12" x14ac:dyDescent="0.3">
      <c r="A12" s="75" t="s">
        <v>173</v>
      </c>
      <c r="B12" s="76"/>
      <c r="C12" s="76">
        <v>3050</v>
      </c>
      <c r="D12" s="76"/>
      <c r="E12" s="76">
        <v>3050</v>
      </c>
      <c r="K12" t="s">
        <v>29</v>
      </c>
      <c r="L12">
        <v>113110</v>
      </c>
    </row>
    <row r="13" spans="1:12" x14ac:dyDescent="0.3">
      <c r="A13" s="75" t="s">
        <v>139</v>
      </c>
      <c r="B13" s="76">
        <v>2500</v>
      </c>
      <c r="C13" s="76"/>
      <c r="D13" s="76"/>
      <c r="E13" s="76">
        <v>2500</v>
      </c>
      <c r="K13" t="s">
        <v>34</v>
      </c>
      <c r="L13">
        <v>109680</v>
      </c>
    </row>
    <row r="14" spans="1:12" x14ac:dyDescent="0.3">
      <c r="A14" s="75" t="s">
        <v>140</v>
      </c>
      <c r="B14" s="76">
        <v>1810</v>
      </c>
      <c r="C14" s="76"/>
      <c r="D14" s="76"/>
      <c r="E14" s="76">
        <v>1810</v>
      </c>
      <c r="K14" t="s">
        <v>28</v>
      </c>
      <c r="L14">
        <v>93200</v>
      </c>
    </row>
    <row r="15" spans="1:12" x14ac:dyDescent="0.3">
      <c r="A15" s="75" t="s">
        <v>141</v>
      </c>
      <c r="B15" s="76">
        <v>6340</v>
      </c>
      <c r="C15" s="76"/>
      <c r="D15" s="76"/>
      <c r="E15" s="76">
        <v>6340</v>
      </c>
      <c r="K15" t="s">
        <v>24</v>
      </c>
      <c r="L15">
        <v>87520</v>
      </c>
    </row>
    <row r="16" spans="1:12" x14ac:dyDescent="0.3">
      <c r="A16" s="75" t="s">
        <v>239</v>
      </c>
      <c r="B16" s="76"/>
      <c r="C16" s="76"/>
      <c r="D16" s="76">
        <v>2500</v>
      </c>
      <c r="E16" s="76">
        <v>2500</v>
      </c>
      <c r="K16" t="s">
        <v>25</v>
      </c>
      <c r="L16">
        <v>77030</v>
      </c>
    </row>
    <row r="17" spans="1:12" x14ac:dyDescent="0.3">
      <c r="A17" s="75" t="s">
        <v>257</v>
      </c>
      <c r="B17" s="76">
        <v>19500</v>
      </c>
      <c r="C17" s="76"/>
      <c r="D17" s="76"/>
      <c r="E17" s="76">
        <v>19500</v>
      </c>
      <c r="K17" t="s">
        <v>27</v>
      </c>
      <c r="L17">
        <v>72850</v>
      </c>
    </row>
    <row r="18" spans="1:12" x14ac:dyDescent="0.3">
      <c r="A18" s="75" t="s">
        <v>241</v>
      </c>
      <c r="B18" s="76"/>
      <c r="C18" s="76"/>
      <c r="D18" s="76">
        <v>2500</v>
      </c>
      <c r="E18" s="76">
        <v>2500</v>
      </c>
      <c r="K18" t="s">
        <v>26</v>
      </c>
      <c r="L18">
        <v>62140</v>
      </c>
    </row>
    <row r="19" spans="1:12" x14ac:dyDescent="0.3">
      <c r="A19" s="75" t="s">
        <v>256</v>
      </c>
      <c r="B19" s="76"/>
      <c r="C19" s="76">
        <v>3500</v>
      </c>
      <c r="D19" s="76"/>
      <c r="E19" s="76">
        <v>3500</v>
      </c>
      <c r="K19" t="s">
        <v>35</v>
      </c>
      <c r="L19">
        <v>57000</v>
      </c>
    </row>
    <row r="20" spans="1:12" x14ac:dyDescent="0.3">
      <c r="A20" s="75" t="s">
        <v>342</v>
      </c>
      <c r="B20" s="76">
        <v>32650</v>
      </c>
      <c r="C20" s="76">
        <v>23660</v>
      </c>
      <c r="D20" s="76">
        <v>5000</v>
      </c>
      <c r="E20" s="76">
        <v>61310</v>
      </c>
      <c r="K20" t="s">
        <v>23</v>
      </c>
      <c r="L20">
        <v>53560</v>
      </c>
    </row>
    <row r="21" spans="1:12" x14ac:dyDescent="0.3">
      <c r="K21" t="s">
        <v>32</v>
      </c>
      <c r="L21">
        <v>46200</v>
      </c>
    </row>
    <row r="22" spans="1:12" x14ac:dyDescent="0.3">
      <c r="K22" t="s">
        <v>33</v>
      </c>
      <c r="L22">
        <v>11960</v>
      </c>
    </row>
    <row r="23" spans="1:12" x14ac:dyDescent="0.3">
      <c r="K23" t="s">
        <v>318</v>
      </c>
      <c r="L23">
        <v>4300</v>
      </c>
    </row>
  </sheetData>
  <sortState xmlns:xlrd2="http://schemas.microsoft.com/office/spreadsheetml/2017/richdata2" ref="K6:L28">
    <sortCondition descending="1" ref="L6:L28"/>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BE15A-BB37-49B6-9E0E-060E8DD83A02}">
  <dimension ref="A1:Q45"/>
  <sheetViews>
    <sheetView topLeftCell="A10" workbookViewId="0">
      <selection activeCell="K20" sqref="K20"/>
    </sheetView>
  </sheetViews>
  <sheetFormatPr defaultRowHeight="14.4" x14ac:dyDescent="0.3"/>
  <cols>
    <col min="2" max="2" width="15.44140625" customWidth="1"/>
    <col min="4" max="4" width="2.33203125" customWidth="1"/>
    <col min="5" max="5" width="35.88671875" customWidth="1"/>
    <col min="6" max="6" width="21.44140625" customWidth="1"/>
    <col min="8" max="8" width="11.6640625" bestFit="1" customWidth="1"/>
    <col min="9" max="9" width="9.5546875" bestFit="1" customWidth="1"/>
    <col min="11" max="11" width="11" bestFit="1" customWidth="1"/>
    <col min="12" max="12" width="15.6640625" customWidth="1"/>
    <col min="14" max="14" width="11.109375" bestFit="1" customWidth="1"/>
  </cols>
  <sheetData>
    <row r="1" spans="1:17" x14ac:dyDescent="0.3">
      <c r="A1" s="1" t="s">
        <v>15</v>
      </c>
      <c r="B1" s="1"/>
      <c r="C1" s="1"/>
      <c r="D1" s="1"/>
      <c r="E1" s="2"/>
      <c r="H1" t="s">
        <v>486</v>
      </c>
    </row>
    <row r="2" spans="1:17" x14ac:dyDescent="0.3">
      <c r="A2" s="1"/>
      <c r="B2" s="1"/>
      <c r="C2" s="1"/>
      <c r="D2" s="1"/>
      <c r="E2" s="2" t="s">
        <v>355</v>
      </c>
      <c r="H2" t="s">
        <v>456</v>
      </c>
      <c r="I2" t="s">
        <v>463</v>
      </c>
      <c r="K2" t="s">
        <v>463</v>
      </c>
    </row>
    <row r="3" spans="1:17" x14ac:dyDescent="0.3">
      <c r="A3" s="1" t="s">
        <v>351</v>
      </c>
      <c r="B3" s="1"/>
      <c r="C3" s="1"/>
      <c r="D3" s="1"/>
      <c r="E3" s="2">
        <f>'Itemized List update '!U467</f>
        <v>3470000</v>
      </c>
      <c r="F3" s="2"/>
      <c r="H3">
        <v>2024</v>
      </c>
      <c r="I3">
        <v>2025</v>
      </c>
      <c r="J3">
        <v>2026</v>
      </c>
      <c r="K3">
        <v>2027</v>
      </c>
      <c r="L3">
        <v>2028</v>
      </c>
      <c r="M3">
        <v>2029</v>
      </c>
      <c r="N3">
        <v>2030</v>
      </c>
      <c r="O3">
        <v>2031</v>
      </c>
      <c r="P3">
        <v>2032</v>
      </c>
      <c r="Q3">
        <v>2033</v>
      </c>
    </row>
    <row r="4" spans="1:17" x14ac:dyDescent="0.3">
      <c r="A4" s="1"/>
      <c r="B4" s="1" t="s">
        <v>348</v>
      </c>
      <c r="C4" s="1"/>
      <c r="D4" s="1"/>
      <c r="E4" s="2"/>
      <c r="F4" s="2">
        <f>'Itemized List update '!J471</f>
        <v>1800000</v>
      </c>
      <c r="K4" s="78">
        <f>F4</f>
        <v>1800000</v>
      </c>
    </row>
    <row r="5" spans="1:17" x14ac:dyDescent="0.3">
      <c r="A5" s="1"/>
      <c r="B5" s="1" t="s">
        <v>59</v>
      </c>
      <c r="C5" s="1"/>
      <c r="D5" s="1"/>
      <c r="E5" s="2"/>
      <c r="F5" s="2">
        <f>'Itemized List update '!J473</f>
        <v>500000</v>
      </c>
      <c r="K5" s="78">
        <f>F5</f>
        <v>500000</v>
      </c>
    </row>
    <row r="6" spans="1:17" x14ac:dyDescent="0.3">
      <c r="A6" s="1"/>
      <c r="B6" s="1" t="s">
        <v>349</v>
      </c>
      <c r="C6" s="1"/>
      <c r="D6" s="1"/>
      <c r="E6" s="2"/>
      <c r="F6" s="2">
        <f>'Itemized List update '!J474</f>
        <v>450000</v>
      </c>
      <c r="K6" s="78">
        <f>F6</f>
        <v>450000</v>
      </c>
    </row>
    <row r="7" spans="1:17" x14ac:dyDescent="0.3">
      <c r="A7" s="1"/>
      <c r="B7" s="1" t="s">
        <v>322</v>
      </c>
      <c r="C7" s="1"/>
      <c r="D7" s="1"/>
      <c r="E7" s="2"/>
      <c r="F7" s="2">
        <f>'Itemized List update '!J470</f>
        <v>350000</v>
      </c>
      <c r="K7" s="78">
        <f>F7</f>
        <v>350000</v>
      </c>
    </row>
    <row r="8" spans="1:17" x14ac:dyDescent="0.3">
      <c r="A8" s="1"/>
      <c r="B8" s="1" t="s">
        <v>328</v>
      </c>
      <c r="C8" s="1"/>
      <c r="D8" s="1"/>
      <c r="E8" s="2"/>
      <c r="F8" s="2">
        <f>SUM('Itemized List update '!J475:J477)</f>
        <v>190000</v>
      </c>
      <c r="H8">
        <v>15000</v>
      </c>
      <c r="I8">
        <v>15000</v>
      </c>
      <c r="J8">
        <v>15000</v>
      </c>
    </row>
    <row r="9" spans="1:17" x14ac:dyDescent="0.3">
      <c r="A9" s="1"/>
      <c r="B9" s="1" t="s">
        <v>458</v>
      </c>
      <c r="C9" s="1"/>
      <c r="D9" s="1"/>
      <c r="E9" s="2"/>
      <c r="F9" s="2">
        <f>SUM('Itemized List update '!J472,'Itemized List update '!J478)</f>
        <v>180000</v>
      </c>
    </row>
    <row r="10" spans="1:17" x14ac:dyDescent="0.3">
      <c r="A10" s="1"/>
      <c r="B10" s="77" t="s">
        <v>350</v>
      </c>
      <c r="C10" s="1"/>
      <c r="D10" s="1"/>
      <c r="E10" s="2"/>
      <c r="F10" s="2"/>
    </row>
    <row r="11" spans="1:17" x14ac:dyDescent="0.3">
      <c r="A11" s="1" t="s">
        <v>352</v>
      </c>
      <c r="B11" s="1"/>
      <c r="C11" s="1"/>
      <c r="D11" s="1"/>
      <c r="E11" s="2">
        <v>6426748</v>
      </c>
      <c r="F11" s="2"/>
      <c r="L11" s="34"/>
    </row>
    <row r="12" spans="1:17" x14ac:dyDescent="0.3">
      <c r="A12" s="1"/>
      <c r="B12" s="1" t="s">
        <v>332</v>
      </c>
      <c r="C12" s="1"/>
      <c r="D12" s="1"/>
      <c r="E12" s="2"/>
      <c r="F12" s="2">
        <f>'Itemized List update '!U4</f>
        <v>1158240</v>
      </c>
      <c r="H12">
        <f>SUM('Itemized List update '!J17:J19)</f>
        <v>324270</v>
      </c>
      <c r="L12" s="34"/>
    </row>
    <row r="13" spans="1:17" x14ac:dyDescent="0.3">
      <c r="A13" s="1"/>
      <c r="B13" s="1" t="s">
        <v>44</v>
      </c>
      <c r="C13" s="1"/>
      <c r="D13" s="1"/>
      <c r="E13" s="2"/>
      <c r="F13" s="2">
        <f>'Itemized List update '!J82</f>
        <v>461460</v>
      </c>
      <c r="L13" s="34"/>
    </row>
    <row r="14" spans="1:17" x14ac:dyDescent="0.3">
      <c r="A14" s="1"/>
      <c r="B14" s="1" t="s">
        <v>338</v>
      </c>
      <c r="C14" s="1"/>
      <c r="D14" s="1"/>
      <c r="E14" s="2"/>
      <c r="F14" s="2">
        <f>SUM('Itemized List update '!J111:J113)</f>
        <v>1338260</v>
      </c>
      <c r="G14" t="s">
        <v>339</v>
      </c>
      <c r="L14" s="34"/>
    </row>
    <row r="15" spans="1:17" x14ac:dyDescent="0.3">
      <c r="A15" s="1"/>
      <c r="B15" s="1" t="s">
        <v>344</v>
      </c>
      <c r="C15" s="1"/>
      <c r="D15" s="1"/>
      <c r="E15" s="2"/>
      <c r="F15" s="2">
        <f>'Ext Pivot'!E9</f>
        <v>542880</v>
      </c>
      <c r="L15" s="34"/>
    </row>
    <row r="16" spans="1:17" x14ac:dyDescent="0.3">
      <c r="A16" s="1"/>
      <c r="B16" s="1" t="s">
        <v>345</v>
      </c>
      <c r="C16" s="1"/>
      <c r="D16" s="1"/>
      <c r="E16" s="2"/>
      <c r="F16" s="2">
        <f>'Ext Pivot'!E12</f>
        <v>385150</v>
      </c>
      <c r="L16" s="34"/>
    </row>
    <row r="17" spans="1:17" x14ac:dyDescent="0.3">
      <c r="A17" s="1"/>
      <c r="B17" s="1" t="s">
        <v>210</v>
      </c>
      <c r="C17" s="1"/>
      <c r="D17" s="1"/>
      <c r="E17" s="2"/>
      <c r="F17" s="2">
        <f>'Ext Pivot'!E7</f>
        <v>318080</v>
      </c>
      <c r="H17" s="2">
        <f>F17/2</f>
        <v>159040</v>
      </c>
      <c r="I17" s="78">
        <f>H17</f>
        <v>159040</v>
      </c>
      <c r="L17" s="34"/>
    </row>
    <row r="18" spans="1:17" x14ac:dyDescent="0.3">
      <c r="A18" s="1"/>
      <c r="B18" s="1" t="s">
        <v>216</v>
      </c>
      <c r="C18" s="1"/>
      <c r="D18" s="1"/>
      <c r="E18" s="2"/>
      <c r="F18" s="2">
        <f>'Ext Pivot'!E13</f>
        <v>197090</v>
      </c>
      <c r="H18" s="2">
        <v>121970</v>
      </c>
      <c r="K18" s="78">
        <f>F18-H18</f>
        <v>75120</v>
      </c>
      <c r="L18" s="34"/>
    </row>
    <row r="19" spans="1:17" x14ac:dyDescent="0.3">
      <c r="A19" s="1"/>
      <c r="B19" s="1" t="s">
        <v>207</v>
      </c>
      <c r="C19" s="1"/>
      <c r="D19" s="1"/>
      <c r="E19" s="2"/>
      <c r="F19" s="2">
        <f>'Ext Pivot'!E6</f>
        <v>147450</v>
      </c>
      <c r="H19" s="78">
        <f>5000*4</f>
        <v>20000</v>
      </c>
      <c r="L19" s="34"/>
    </row>
    <row r="20" spans="1:17" x14ac:dyDescent="0.3">
      <c r="A20" s="1"/>
      <c r="B20" s="153" t="s">
        <v>467</v>
      </c>
      <c r="F20" s="2">
        <f>SUM(H20:Q20)</f>
        <v>70000</v>
      </c>
      <c r="H20" s="78">
        <v>25000</v>
      </c>
      <c r="K20" s="78">
        <v>45000</v>
      </c>
      <c r="L20" s="34"/>
    </row>
    <row r="21" spans="1:17" x14ac:dyDescent="0.3">
      <c r="A21" s="1"/>
      <c r="B21" s="1" t="s">
        <v>346</v>
      </c>
      <c r="C21" s="1"/>
      <c r="D21" s="1"/>
      <c r="E21" s="2"/>
      <c r="F21" s="2">
        <f>SUM('Ext Pivot'!E5,'Ext Pivot'!E8,'Ext Pivot'!E10:E11)</f>
        <v>125380</v>
      </c>
      <c r="L21" s="34"/>
    </row>
    <row r="22" spans="1:17" x14ac:dyDescent="0.3">
      <c r="A22" s="1" t="s">
        <v>353</v>
      </c>
      <c r="B22" s="1"/>
      <c r="C22" s="1"/>
      <c r="D22" s="1"/>
      <c r="E22" s="2">
        <f>'Itemized List update '!U187+'Itemized List update '!U189</f>
        <v>3045390</v>
      </c>
      <c r="F22" s="2"/>
      <c r="L22" s="13"/>
    </row>
    <row r="23" spans="1:17" x14ac:dyDescent="0.3">
      <c r="A23" s="1"/>
      <c r="B23" s="1" t="s">
        <v>347</v>
      </c>
      <c r="C23" s="1"/>
      <c r="D23" s="1"/>
      <c r="E23" s="2"/>
      <c r="F23" s="2">
        <f>'Itemized List update '!U189</f>
        <v>760000</v>
      </c>
      <c r="G23" t="s">
        <v>354</v>
      </c>
      <c r="L23" s="13"/>
    </row>
    <row r="24" spans="1:17" x14ac:dyDescent="0.3">
      <c r="A24" s="1"/>
      <c r="B24" s="1" t="s">
        <v>491</v>
      </c>
      <c r="C24" s="1"/>
      <c r="D24" s="1"/>
      <c r="E24" s="2"/>
      <c r="F24" s="2">
        <f>'Int Pivot'!E4</f>
        <v>634970</v>
      </c>
      <c r="H24" s="2">
        <v>50000</v>
      </c>
      <c r="I24">
        <v>50000</v>
      </c>
      <c r="J24">
        <v>50000</v>
      </c>
      <c r="K24">
        <v>50000</v>
      </c>
      <c r="L24">
        <v>50000</v>
      </c>
      <c r="M24">
        <v>50000</v>
      </c>
      <c r="N24">
        <v>50000</v>
      </c>
      <c r="O24">
        <v>50000</v>
      </c>
      <c r="P24">
        <v>50000</v>
      </c>
      <c r="Q24">
        <v>50000</v>
      </c>
    </row>
    <row r="25" spans="1:17" x14ac:dyDescent="0.3">
      <c r="A25" s="1"/>
      <c r="B25" s="1" t="s">
        <v>4</v>
      </c>
      <c r="C25" s="1"/>
      <c r="D25" s="1"/>
      <c r="E25" s="2"/>
      <c r="F25" s="2">
        <f>'Int Pivot'!E5</f>
        <v>545610</v>
      </c>
      <c r="K25">
        <v>396410</v>
      </c>
      <c r="L25" s="13"/>
    </row>
    <row r="26" spans="1:17" x14ac:dyDescent="0.3">
      <c r="A26" s="1"/>
      <c r="B26" s="1" t="s">
        <v>237</v>
      </c>
      <c r="C26" s="1"/>
      <c r="D26" s="1"/>
      <c r="E26" s="2"/>
      <c r="F26" s="2">
        <f>'Int Pivot'!E6</f>
        <v>310750</v>
      </c>
      <c r="H26" s="29">
        <v>61000</v>
      </c>
      <c r="J26">
        <v>50000</v>
      </c>
      <c r="K26" s="76"/>
      <c r="L26">
        <v>50000</v>
      </c>
      <c r="O26">
        <v>50000</v>
      </c>
      <c r="Q26">
        <v>50000</v>
      </c>
    </row>
    <row r="27" spans="1:17" x14ac:dyDescent="0.3">
      <c r="A27" s="1"/>
      <c r="B27" s="1" t="s">
        <v>2</v>
      </c>
      <c r="C27" s="1"/>
      <c r="D27" s="1"/>
      <c r="E27" s="2"/>
      <c r="F27" s="2">
        <f>'Int Pivot'!E9</f>
        <v>127000</v>
      </c>
      <c r="K27">
        <v>200000</v>
      </c>
      <c r="L27" s="13"/>
    </row>
    <row r="28" spans="1:17" x14ac:dyDescent="0.3">
      <c r="A28" s="1"/>
      <c r="B28" s="1" t="s">
        <v>247</v>
      </c>
      <c r="C28" s="1"/>
      <c r="D28" s="1"/>
      <c r="E28" s="2"/>
      <c r="F28" s="2">
        <f>'Int Pivot'!E10</f>
        <v>82640</v>
      </c>
      <c r="L28" s="13"/>
    </row>
    <row r="29" spans="1:17" x14ac:dyDescent="0.3">
      <c r="A29" s="1"/>
      <c r="B29" s="1" t="s">
        <v>242</v>
      </c>
      <c r="C29" s="1"/>
      <c r="D29" s="1"/>
      <c r="E29" s="2"/>
      <c r="F29" s="2"/>
      <c r="K29" s="76">
        <v>54530</v>
      </c>
      <c r="L29" s="13"/>
    </row>
    <row r="30" spans="1:17" x14ac:dyDescent="0.3">
      <c r="A30" s="1"/>
      <c r="B30" s="1" t="s">
        <v>346</v>
      </c>
      <c r="C30" s="1"/>
      <c r="D30" s="1"/>
      <c r="E30" s="2"/>
      <c r="F30" s="2">
        <f>SUM('Int Pivot'!E11:E17)</f>
        <v>236760</v>
      </c>
      <c r="L30" s="13"/>
    </row>
    <row r="31" spans="1:17" x14ac:dyDescent="0.3">
      <c r="A31" s="1" t="s">
        <v>103</v>
      </c>
      <c r="B31" s="1"/>
      <c r="C31" s="1"/>
      <c r="D31" s="1"/>
      <c r="E31" s="2">
        <f>'Itemized List update '!U85+'Itemized List update '!U86</f>
        <v>1900000</v>
      </c>
      <c r="F31" s="2"/>
    </row>
    <row r="32" spans="1:17" x14ac:dyDescent="0.3">
      <c r="A32" s="1"/>
      <c r="B32" s="1" t="s">
        <v>336</v>
      </c>
      <c r="C32" s="1"/>
      <c r="D32" s="1"/>
      <c r="E32" s="2"/>
      <c r="F32" s="2">
        <f>'Itemized List update '!U85</f>
        <v>800000</v>
      </c>
    </row>
    <row r="33" spans="1:6" x14ac:dyDescent="0.3">
      <c r="A33" s="1"/>
      <c r="B33" s="1" t="s">
        <v>337</v>
      </c>
      <c r="C33" s="1"/>
      <c r="D33" s="1"/>
      <c r="E33" s="2"/>
      <c r="F33" s="2">
        <f>'Itemized List update '!U86</f>
        <v>1100000</v>
      </c>
    </row>
    <row r="34" spans="1:6" ht="15.6" x14ac:dyDescent="0.4">
      <c r="A34" s="1" t="s">
        <v>85</v>
      </c>
      <c r="B34" s="1"/>
      <c r="C34" s="1"/>
      <c r="D34" s="1"/>
      <c r="E34" s="35">
        <v>2200000</v>
      </c>
      <c r="F34" s="2">
        <f>E34</f>
        <v>2200000</v>
      </c>
    </row>
    <row r="35" spans="1:6" x14ac:dyDescent="0.3">
      <c r="A35" s="1"/>
      <c r="B35" s="1"/>
      <c r="C35" s="1"/>
      <c r="D35" s="1"/>
      <c r="E35" s="2"/>
      <c r="F35" s="2"/>
    </row>
    <row r="36" spans="1:6" x14ac:dyDescent="0.3">
      <c r="A36" s="150" t="s">
        <v>104</v>
      </c>
      <c r="B36" s="151"/>
      <c r="C36" s="152"/>
      <c r="D36" s="1"/>
      <c r="E36" s="36">
        <f>SUM(E3:E34)</f>
        <v>17042138</v>
      </c>
      <c r="F36" s="36">
        <f>SUM(F3:F34)</f>
        <v>15011720</v>
      </c>
    </row>
    <row r="37" spans="1:6" x14ac:dyDescent="0.3">
      <c r="A37" s="3" t="s">
        <v>7</v>
      </c>
      <c r="B37" s="1"/>
      <c r="C37" s="1"/>
      <c r="D37" s="1"/>
      <c r="E37" s="2">
        <f>E36*10%</f>
        <v>1704213.8</v>
      </c>
      <c r="F37" s="2">
        <f>F36*10%</f>
        <v>1501172</v>
      </c>
    </row>
    <row r="38" spans="1:6" x14ac:dyDescent="0.3">
      <c r="A38" s="3" t="s">
        <v>105</v>
      </c>
      <c r="B38" s="1"/>
      <c r="C38" s="1"/>
      <c r="D38" s="1"/>
      <c r="E38" s="2">
        <f>E36*32%</f>
        <v>5453484.1600000001</v>
      </c>
      <c r="F38" s="2">
        <f>F36*32%</f>
        <v>4803750.4000000004</v>
      </c>
    </row>
    <row r="39" spans="1:6" x14ac:dyDescent="0.3">
      <c r="A39" s="4"/>
      <c r="B39" s="1"/>
      <c r="C39" s="1"/>
      <c r="D39" s="5" t="s">
        <v>9</v>
      </c>
      <c r="E39" s="9">
        <f>E36+E37+E38</f>
        <v>24199835.960000001</v>
      </c>
      <c r="F39" s="9">
        <f>F36+F37+F38</f>
        <v>21316642.399999999</v>
      </c>
    </row>
    <row r="40" spans="1:6" x14ac:dyDescent="0.3">
      <c r="A40" s="4"/>
      <c r="B40" s="1"/>
      <c r="C40" s="1"/>
      <c r="D40" s="5"/>
      <c r="E40" s="8"/>
      <c r="F40" s="8"/>
    </row>
    <row r="41" spans="1:6" x14ac:dyDescent="0.3">
      <c r="A41" s="6" t="s">
        <v>10</v>
      </c>
      <c r="B41" s="1"/>
      <c r="C41" s="1"/>
      <c r="D41" s="1"/>
      <c r="E41" s="2">
        <f>E39*8%</f>
        <v>1935986.8768000002</v>
      </c>
      <c r="F41" s="2">
        <f>F39*8%</f>
        <v>1705331.392</v>
      </c>
    </row>
    <row r="42" spans="1:6" x14ac:dyDescent="0.3">
      <c r="A42" s="3" t="s">
        <v>13</v>
      </c>
      <c r="B42" s="1"/>
      <c r="C42" s="1"/>
      <c r="D42" s="1"/>
      <c r="E42" s="7">
        <f>E39*4%</f>
        <v>967993.4384000001</v>
      </c>
      <c r="F42" s="2">
        <f>F39*4%</f>
        <v>852665.696</v>
      </c>
    </row>
    <row r="43" spans="1:6" x14ac:dyDescent="0.3">
      <c r="A43" s="1" t="s">
        <v>14</v>
      </c>
      <c r="B43" s="1"/>
      <c r="C43" s="1"/>
      <c r="D43" s="1"/>
      <c r="E43" s="7">
        <f>E39*4%</f>
        <v>967993.4384000001</v>
      </c>
      <c r="F43" s="2">
        <f>F39*4%</f>
        <v>852665.696</v>
      </c>
    </row>
    <row r="44" spans="1:6" x14ac:dyDescent="0.3">
      <c r="A44" s="1"/>
      <c r="B44" s="1"/>
      <c r="C44" s="1"/>
      <c r="D44" s="5" t="s">
        <v>11</v>
      </c>
      <c r="E44" s="37">
        <f>E41+E42+E43</f>
        <v>3871973.7536000004</v>
      </c>
      <c r="F44" s="37">
        <f>F41+F42+F43</f>
        <v>3410662.784</v>
      </c>
    </row>
    <row r="45" spans="1:6" x14ac:dyDescent="0.3">
      <c r="A45" s="38"/>
      <c r="B45" s="38"/>
      <c r="C45" s="38"/>
      <c r="D45" s="39" t="s">
        <v>12</v>
      </c>
      <c r="E45" s="40">
        <f>E44+E39</f>
        <v>28071809.713600002</v>
      </c>
      <c r="F45" s="40">
        <f>F44+F39</f>
        <v>24727305.184</v>
      </c>
    </row>
  </sheetData>
  <mergeCells count="1">
    <mergeCell ref="A36:C36"/>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78F10-51E7-404F-8D77-4DE9DDDCBF14}">
  <dimension ref="A1:E16"/>
  <sheetViews>
    <sheetView workbookViewId="0">
      <selection activeCell="A2" sqref="A2"/>
    </sheetView>
  </sheetViews>
  <sheetFormatPr defaultRowHeight="14.4" x14ac:dyDescent="0.3"/>
  <cols>
    <col min="1" max="1" width="19.21875" bestFit="1" customWidth="1"/>
    <col min="2" max="2" width="15.88671875" bestFit="1" customWidth="1"/>
    <col min="3" max="4" width="4" bestFit="1" customWidth="1"/>
    <col min="5" max="5" width="13.6640625" bestFit="1" customWidth="1"/>
    <col min="6" max="16" width="5" bestFit="1" customWidth="1"/>
    <col min="17" max="49" width="6" bestFit="1" customWidth="1"/>
    <col min="50" max="55" width="7" bestFit="1" customWidth="1"/>
    <col min="56" max="56" width="2.109375" bestFit="1" customWidth="1"/>
    <col min="57" max="57" width="7" bestFit="1" customWidth="1"/>
    <col min="58" max="58" width="10.77734375" bestFit="1" customWidth="1"/>
  </cols>
  <sheetData>
    <row r="1" spans="1:5" x14ac:dyDescent="0.3">
      <c r="A1" t="s">
        <v>492</v>
      </c>
    </row>
    <row r="3" spans="1:5" x14ac:dyDescent="0.3">
      <c r="A3" s="74" t="s">
        <v>340</v>
      </c>
      <c r="B3" t="s">
        <v>343</v>
      </c>
    </row>
    <row r="4" spans="1:5" x14ac:dyDescent="0.3">
      <c r="A4" s="75" t="s">
        <v>204</v>
      </c>
      <c r="B4" s="76">
        <v>1338260</v>
      </c>
      <c r="E4" s="29">
        <v>1338260</v>
      </c>
    </row>
    <row r="5" spans="1:5" x14ac:dyDescent="0.3">
      <c r="A5" s="75" t="s">
        <v>209</v>
      </c>
      <c r="B5" s="76">
        <v>8370</v>
      </c>
      <c r="E5" s="29">
        <v>8370</v>
      </c>
    </row>
    <row r="6" spans="1:5" x14ac:dyDescent="0.3">
      <c r="A6" s="75" t="s">
        <v>207</v>
      </c>
      <c r="B6" s="76">
        <v>147450</v>
      </c>
      <c r="E6" s="29">
        <v>147450</v>
      </c>
    </row>
    <row r="7" spans="1:5" x14ac:dyDescent="0.3">
      <c r="A7" s="75" t="s">
        <v>210</v>
      </c>
      <c r="B7" s="76">
        <v>318080</v>
      </c>
      <c r="E7" s="29">
        <v>318080</v>
      </c>
    </row>
    <row r="8" spans="1:5" x14ac:dyDescent="0.3">
      <c r="A8" s="75" t="s">
        <v>226</v>
      </c>
      <c r="B8" s="76">
        <v>9200</v>
      </c>
      <c r="E8" s="29">
        <v>9200</v>
      </c>
    </row>
    <row r="9" spans="1:5" x14ac:dyDescent="0.3">
      <c r="A9" s="75" t="s">
        <v>208</v>
      </c>
      <c r="B9" s="76">
        <v>542880</v>
      </c>
      <c r="E9" s="29">
        <v>542880</v>
      </c>
    </row>
    <row r="10" spans="1:5" x14ac:dyDescent="0.3">
      <c r="A10" s="75" t="s">
        <v>224</v>
      </c>
      <c r="B10" s="76">
        <v>70350</v>
      </c>
      <c r="E10" s="29">
        <v>70350</v>
      </c>
    </row>
    <row r="11" spans="1:5" x14ac:dyDescent="0.3">
      <c r="A11" s="75" t="s">
        <v>217</v>
      </c>
      <c r="B11" s="76">
        <v>37460</v>
      </c>
      <c r="E11" s="29">
        <v>37460</v>
      </c>
    </row>
    <row r="12" spans="1:5" x14ac:dyDescent="0.3">
      <c r="A12" s="75" t="s">
        <v>212</v>
      </c>
      <c r="B12" s="76">
        <v>385150</v>
      </c>
      <c r="E12" s="29">
        <v>385150</v>
      </c>
    </row>
    <row r="13" spans="1:5" x14ac:dyDescent="0.3">
      <c r="A13" s="75" t="s">
        <v>216</v>
      </c>
      <c r="B13" s="76">
        <v>197090</v>
      </c>
      <c r="E13" s="29">
        <v>197090</v>
      </c>
    </row>
    <row r="14" spans="1:5" x14ac:dyDescent="0.3">
      <c r="A14" s="75" t="s">
        <v>120</v>
      </c>
      <c r="B14" s="76">
        <v>0</v>
      </c>
      <c r="E14" s="29">
        <v>0</v>
      </c>
    </row>
    <row r="15" spans="1:5" x14ac:dyDescent="0.3">
      <c r="A15" s="75" t="s">
        <v>341</v>
      </c>
      <c r="B15" s="76"/>
      <c r="E15" s="29"/>
    </row>
    <row r="16" spans="1:5" x14ac:dyDescent="0.3">
      <c r="A16" s="75" t="s">
        <v>342</v>
      </c>
      <c r="B16" s="76">
        <v>3054290</v>
      </c>
      <c r="E16"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E and D Summary</vt:lpstr>
      <vt:lpstr>Priorities Summary</vt:lpstr>
      <vt:lpstr>Martinez addtl</vt:lpstr>
      <vt:lpstr>Itemized List update </vt:lpstr>
      <vt:lpstr>Ext Build Up Pivot</vt:lpstr>
      <vt:lpstr>Carpet-VCT Analysis</vt:lpstr>
      <vt:lpstr>Int Mod Pivot</vt:lpstr>
      <vt:lpstr>R&amp;R Renovations update</vt:lpstr>
      <vt:lpstr>Ext Pivot</vt:lpstr>
      <vt:lpstr>Technology Upgrades</vt:lpstr>
      <vt:lpstr>Int Pivot</vt:lpstr>
      <vt:lpstr>HVAC Pivot</vt:lpstr>
      <vt:lpstr>Creek Stabilization</vt:lpstr>
      <vt:lpstr>Replace Kinder.TK</vt:lpstr>
      <vt:lpstr>Amphiteatre Repairs and Replace</vt:lpstr>
      <vt:lpstr>'E and D Summary'!Print_Area</vt:lpstr>
      <vt:lpstr>'Priorities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Rodriguez</dc:creator>
  <cp:lastModifiedBy>Jenny Hayden</cp:lastModifiedBy>
  <dcterms:created xsi:type="dcterms:W3CDTF">2023-11-28T18:47:40Z</dcterms:created>
  <dcterms:modified xsi:type="dcterms:W3CDTF">2024-04-29T03:37:44Z</dcterms:modified>
</cp:coreProperties>
</file>